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DF\Live _IDF\NAV\2014-2015\2015-2016\2016-2017\2019- 2020\APR 19\Portfolio\After Changes\"/>
    </mc:Choice>
  </mc:AlternateContent>
  <bookViews>
    <workbookView xWindow="0" yWindow="75" windowWidth="28755" windowHeight="12600" firstSheet="1" activeTab="7"/>
  </bookViews>
  <sheets>
    <sheet name="1A" sheetId="1" state="hidden" r:id="rId1"/>
    <sheet name="1B" sheetId="3" r:id="rId2"/>
    <sheet name="1C" sheetId="4" r:id="rId3"/>
    <sheet name="2A" sheetId="5" r:id="rId4"/>
    <sheet name="2B" sheetId="6" r:id="rId5"/>
    <sheet name="2C" sheetId="7" r:id="rId6"/>
    <sheet name="3A" sheetId="8" r:id="rId7"/>
    <sheet name="3B" sheetId="9" r:id="rId8"/>
    <sheet name="Rating" sheetId="11" state="hidden" r:id="rId9"/>
    <sheet name="PPA" sheetId="10" state="hidden" r:id="rId10"/>
  </sheets>
  <externalReferences>
    <externalReference r:id="rId11"/>
  </externalReferences>
  <definedNames>
    <definedName name="_xlnm.Print_Area" localSheetId="0">'1A'!$A$1:$I$40</definedName>
    <definedName name="_xlnm.Print_Area" localSheetId="1">'1B'!$C$1:$I$48</definedName>
    <definedName name="_xlnm.Print_Area" localSheetId="2">'1C'!$C$1:$I$46</definedName>
    <definedName name="_xlnm.Print_Area" localSheetId="3">'2A'!$A$1:$I$48</definedName>
    <definedName name="_xlnm.Print_Area" localSheetId="4">'2B'!$A$1:$I$48</definedName>
    <definedName name="_xlnm.Print_Area" localSheetId="5">'2C'!$A$1:$I$43</definedName>
    <definedName name="_xlnm.Print_Area" localSheetId="6">'3A'!$A$1:$I$48</definedName>
    <definedName name="_xlnm.Print_Area" localSheetId="7">'3B'!$C$1:$I$45</definedName>
  </definedNames>
  <calcPr calcId="152511"/>
</workbook>
</file>

<file path=xl/calcChain.xml><?xml version="1.0" encoding="utf-8"?>
<calcChain xmlns="http://schemas.openxmlformats.org/spreadsheetml/2006/main">
  <c r="E24" i="9" l="1"/>
  <c r="E27" i="9"/>
  <c r="E26" i="9"/>
  <c r="E25" i="9"/>
  <c r="E23" i="9"/>
  <c r="E22" i="9"/>
  <c r="E21" i="9"/>
  <c r="E18" i="9"/>
  <c r="E17" i="9"/>
  <c r="E16" i="9"/>
  <c r="E30" i="8"/>
  <c r="E29" i="8"/>
  <c r="E25" i="8"/>
  <c r="E28" i="8"/>
  <c r="E27" i="8"/>
  <c r="E26" i="8"/>
  <c r="E22" i="8"/>
  <c r="E24" i="8"/>
  <c r="E23" i="8"/>
  <c r="E21" i="8"/>
  <c r="E20" i="8"/>
  <c r="E17" i="8"/>
  <c r="E16" i="8"/>
  <c r="E26" i="7"/>
  <c r="E25" i="7"/>
  <c r="E24" i="7"/>
  <c r="E23" i="7"/>
  <c r="E21" i="7"/>
  <c r="E22" i="7"/>
  <c r="E20" i="7"/>
  <c r="E19" i="7"/>
  <c r="E18" i="7"/>
  <c r="E15" i="7"/>
  <c r="E31" i="6"/>
  <c r="E30" i="6"/>
  <c r="E29" i="6"/>
  <c r="E28" i="6"/>
  <c r="E22" i="6"/>
  <c r="E27" i="6"/>
  <c r="E26" i="6"/>
  <c r="E25" i="6"/>
  <c r="E24" i="6"/>
  <c r="E23" i="6"/>
  <c r="E21" i="6"/>
  <c r="E20" i="6"/>
  <c r="E19" i="6"/>
  <c r="E18" i="6"/>
  <c r="E15" i="6"/>
  <c r="E24" i="5"/>
  <c r="E31" i="5"/>
  <c r="E30" i="5"/>
  <c r="E29" i="5"/>
  <c r="E28" i="5"/>
  <c r="E27" i="5"/>
  <c r="E26" i="5"/>
  <c r="E25" i="5"/>
  <c r="E23" i="5"/>
  <c r="E22" i="5"/>
  <c r="E21" i="5"/>
  <c r="E20" i="5"/>
  <c r="E19" i="5"/>
  <c r="E18" i="5"/>
  <c r="E27" i="4"/>
  <c r="E30" i="4"/>
  <c r="E24" i="4"/>
  <c r="E29" i="4"/>
  <c r="E28" i="4"/>
  <c r="E26" i="4"/>
  <c r="E25" i="4"/>
  <c r="E23" i="4"/>
  <c r="E22" i="4"/>
  <c r="E21" i="4"/>
  <c r="E20" i="4"/>
  <c r="E19" i="4"/>
  <c r="E16" i="4"/>
  <c r="E15" i="4"/>
  <c r="E22" i="3"/>
  <c r="E31" i="3"/>
  <c r="E30" i="3"/>
  <c r="E29" i="3"/>
  <c r="E28" i="3"/>
  <c r="E25" i="3"/>
  <c r="E27" i="3"/>
  <c r="E26" i="3"/>
  <c r="E24" i="3"/>
  <c r="E21" i="3"/>
  <c r="E23" i="3"/>
  <c r="E20" i="3"/>
  <c r="E19" i="3"/>
  <c r="E16" i="3"/>
  <c r="E15" i="3"/>
  <c r="C429" i="10" l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06" i="10"/>
  <c r="B106" i="10" s="1"/>
  <c r="C105" i="10"/>
  <c r="B105" i="10" s="1"/>
  <c r="C104" i="10"/>
  <c r="B104" i="10" s="1"/>
  <c r="C103" i="10"/>
  <c r="B103" i="10" s="1"/>
  <c r="C31" i="6" l="1"/>
  <c r="I28" i="5"/>
  <c r="I30" i="8"/>
  <c r="I29" i="3"/>
  <c r="I28" i="3"/>
  <c r="I26" i="3"/>
  <c r="I24" i="3"/>
  <c r="I20" i="3"/>
  <c r="H22" i="1"/>
  <c r="G22" i="1"/>
  <c r="H21" i="1"/>
  <c r="G21" i="1"/>
  <c r="H20" i="1"/>
  <c r="G20" i="1"/>
  <c r="H19" i="1"/>
  <c r="G19" i="1"/>
  <c r="H18" i="1"/>
  <c r="G18" i="1"/>
  <c r="C30" i="8"/>
  <c r="I30" i="3"/>
  <c r="I16" i="3"/>
  <c r="C21" i="3"/>
  <c r="I21" i="4"/>
  <c r="H38" i="1"/>
  <c r="C20" i="6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E45" i="10"/>
  <c r="D45" i="10"/>
  <c r="E44" i="10"/>
  <c r="C44" i="10" s="1"/>
  <c r="B44" i="10" s="1"/>
  <c r="D44" i="10"/>
  <c r="E43" i="10"/>
  <c r="D43" i="10"/>
  <c r="E42" i="10"/>
  <c r="C42" i="10" s="1"/>
  <c r="B42" i="10" s="1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C36" i="10" s="1"/>
  <c r="B36" i="10" s="1"/>
  <c r="E35" i="10"/>
  <c r="C35" i="10" s="1"/>
  <c r="B35" i="10" s="1"/>
  <c r="D35" i="10"/>
  <c r="E34" i="10"/>
  <c r="C34" i="10" s="1"/>
  <c r="B34" i="10" s="1"/>
  <c r="D34" i="10"/>
  <c r="E33" i="10"/>
  <c r="C33" i="10" s="1"/>
  <c r="B33" i="10" s="1"/>
  <c r="D33" i="10"/>
  <c r="E32" i="10"/>
  <c r="C32" i="10" s="1"/>
  <c r="B32" i="10" s="1"/>
  <c r="D32" i="10"/>
  <c r="E31" i="10"/>
  <c r="D31" i="10"/>
  <c r="C31" i="10"/>
  <c r="B31" i="10" s="1"/>
  <c r="E30" i="10"/>
  <c r="D30" i="10"/>
  <c r="E29" i="10"/>
  <c r="D29" i="10"/>
  <c r="E28" i="10"/>
  <c r="C28" i="10" s="1"/>
  <c r="B28" i="10" s="1"/>
  <c r="D28" i="10"/>
  <c r="E27" i="10"/>
  <c r="C27" i="10" s="1"/>
  <c r="B27" i="10" s="1"/>
  <c r="D27" i="10"/>
  <c r="E26" i="10"/>
  <c r="C26" i="10" s="1"/>
  <c r="B26" i="10" s="1"/>
  <c r="D26" i="10"/>
  <c r="E25" i="10"/>
  <c r="C25" i="10" s="1"/>
  <c r="B25" i="10" s="1"/>
  <c r="D25" i="10"/>
  <c r="E24" i="10"/>
  <c r="C24" i="10" s="1"/>
  <c r="B24" i="10" s="1"/>
  <c r="D24" i="10"/>
  <c r="E23" i="10"/>
  <c r="D23" i="10"/>
  <c r="E22" i="10"/>
  <c r="C22" i="10" s="1"/>
  <c r="B22" i="10" s="1"/>
  <c r="D22" i="10"/>
  <c r="E21" i="10"/>
  <c r="C21" i="10" s="1"/>
  <c r="B21" i="10" s="1"/>
  <c r="D21" i="10"/>
  <c r="E20" i="10"/>
  <c r="D20" i="10"/>
  <c r="E19" i="10"/>
  <c r="C19" i="10" s="1"/>
  <c r="B19" i="10" s="1"/>
  <c r="D19" i="10"/>
  <c r="E18" i="10"/>
  <c r="D18" i="10"/>
  <c r="E17" i="10"/>
  <c r="D17" i="10"/>
  <c r="E16" i="10"/>
  <c r="D16" i="10"/>
  <c r="E15" i="10"/>
  <c r="C15" i="10" s="1"/>
  <c r="B15" i="10" s="1"/>
  <c r="D15" i="10"/>
  <c r="E14" i="10"/>
  <c r="C14" i="10" s="1"/>
  <c r="B14" i="10" s="1"/>
  <c r="D14" i="10"/>
  <c r="E13" i="10"/>
  <c r="C13" i="10" s="1"/>
  <c r="B13" i="10" s="1"/>
  <c r="D13" i="10"/>
  <c r="E12" i="10"/>
  <c r="D12" i="10"/>
  <c r="E11" i="10"/>
  <c r="C11" i="10" s="1"/>
  <c r="B11" i="10" s="1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E110" i="10"/>
  <c r="D110" i="10"/>
  <c r="E109" i="10"/>
  <c r="D109" i="10"/>
  <c r="C109" i="10" s="1"/>
  <c r="B109" i="10" s="1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C101" i="10" s="1"/>
  <c r="B101" i="10" s="1"/>
  <c r="E100" i="10"/>
  <c r="D100" i="10"/>
  <c r="E99" i="10"/>
  <c r="D99" i="10"/>
  <c r="E98" i="10"/>
  <c r="D98" i="10"/>
  <c r="C98" i="10" s="1"/>
  <c r="B98" i="10" s="1"/>
  <c r="E97" i="10"/>
  <c r="C97" i="10" s="1"/>
  <c r="B97" i="10" s="1"/>
  <c r="D97" i="10"/>
  <c r="E96" i="10"/>
  <c r="D96" i="10"/>
  <c r="E95" i="10"/>
  <c r="C95" i="10" s="1"/>
  <c r="B95" i="10" s="1"/>
  <c r="D95" i="10"/>
  <c r="E94" i="10"/>
  <c r="D94" i="10"/>
  <c r="E93" i="10"/>
  <c r="C93" i="10" s="1"/>
  <c r="B93" i="10" s="1"/>
  <c r="D93" i="10"/>
  <c r="E92" i="10"/>
  <c r="D92" i="10"/>
  <c r="E91" i="10"/>
  <c r="D91" i="10"/>
  <c r="E90" i="10"/>
  <c r="D90" i="10"/>
  <c r="C90" i="10" s="1"/>
  <c r="B90" i="10" s="1"/>
  <c r="E89" i="10"/>
  <c r="C89" i="10" s="1"/>
  <c r="B89" i="10" s="1"/>
  <c r="D89" i="10"/>
  <c r="E88" i="10"/>
  <c r="D88" i="10"/>
  <c r="E87" i="10"/>
  <c r="C87" i="10" s="1"/>
  <c r="B87" i="10" s="1"/>
  <c r="D87" i="10"/>
  <c r="E86" i="10"/>
  <c r="D86" i="10"/>
  <c r="E85" i="10"/>
  <c r="C85" i="10" s="1"/>
  <c r="B85" i="10" s="1"/>
  <c r="D85" i="10"/>
  <c r="E84" i="10"/>
  <c r="D84" i="10"/>
  <c r="E83" i="10"/>
  <c r="D83" i="10"/>
  <c r="E82" i="10"/>
  <c r="D82" i="10"/>
  <c r="E81" i="10"/>
  <c r="D81" i="10"/>
  <c r="C81" i="10" s="1"/>
  <c r="B81" i="10" s="1"/>
  <c r="E80" i="10"/>
  <c r="C80" i="10" s="1"/>
  <c r="B80" i="10" s="1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C72" i="10" s="1"/>
  <c r="B72" i="10" s="1"/>
  <c r="D72" i="10"/>
  <c r="E71" i="10"/>
  <c r="D71" i="10"/>
  <c r="E70" i="10"/>
  <c r="D70" i="10"/>
  <c r="E69" i="10"/>
  <c r="D69" i="10"/>
  <c r="C69" i="10"/>
  <c r="B69" i="10" s="1"/>
  <c r="E68" i="10"/>
  <c r="D68" i="10"/>
  <c r="E67" i="10"/>
  <c r="D67" i="10"/>
  <c r="E66" i="10"/>
  <c r="D66" i="10"/>
  <c r="E65" i="10"/>
  <c r="D65" i="10"/>
  <c r="C65" i="10" s="1"/>
  <c r="B65" i="10" s="1"/>
  <c r="E64" i="10"/>
  <c r="C64" i="10" s="1"/>
  <c r="B64" i="10" s="1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C56" i="10" s="1"/>
  <c r="B56" i="10" s="1"/>
  <c r="D56" i="10"/>
  <c r="E55" i="10"/>
  <c r="D55" i="10"/>
  <c r="E54" i="10"/>
  <c r="D54" i="10"/>
  <c r="E53" i="10"/>
  <c r="D53" i="10"/>
  <c r="C53" i="10" s="1"/>
  <c r="B53" i="10" s="1"/>
  <c r="E52" i="10"/>
  <c r="D52" i="10"/>
  <c r="E51" i="10"/>
  <c r="D51" i="10"/>
  <c r="E50" i="10"/>
  <c r="D50" i="10"/>
  <c r="C50" i="10" s="1"/>
  <c r="B50" i="10" s="1"/>
  <c r="E49" i="10"/>
  <c r="D49" i="10"/>
  <c r="E48" i="10"/>
  <c r="D48" i="10"/>
  <c r="E47" i="10"/>
  <c r="C47" i="10" s="1"/>
  <c r="B47" i="10" s="1"/>
  <c r="D47" i="10"/>
  <c r="E113" i="10"/>
  <c r="D113" i="10"/>
  <c r="E112" i="10"/>
  <c r="C112" i="10" s="1"/>
  <c r="B112" i="10" s="1"/>
  <c r="D112" i="10"/>
  <c r="E182" i="10"/>
  <c r="D182" i="10"/>
  <c r="E181" i="10"/>
  <c r="D181" i="10"/>
  <c r="E180" i="10"/>
  <c r="D180" i="10"/>
  <c r="C180" i="10" s="1"/>
  <c r="B180" i="10" s="1"/>
  <c r="E179" i="10"/>
  <c r="C179" i="10" s="1"/>
  <c r="B179" i="10" s="1"/>
  <c r="D179" i="10"/>
  <c r="E178" i="10"/>
  <c r="D178" i="10"/>
  <c r="E177" i="10"/>
  <c r="C177" i="10" s="1"/>
  <c r="B177" i="10" s="1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C169" i="10" s="1"/>
  <c r="B169" i="10" s="1"/>
  <c r="D169" i="10"/>
  <c r="E168" i="10"/>
  <c r="D168" i="10"/>
  <c r="E167" i="10"/>
  <c r="C167" i="10" s="1"/>
  <c r="B167" i="10" s="1"/>
  <c r="D167" i="10"/>
  <c r="E166" i="10"/>
  <c r="D166" i="10"/>
  <c r="E165" i="10"/>
  <c r="D165" i="10"/>
  <c r="E164" i="10"/>
  <c r="D164" i="10"/>
  <c r="C164" i="10" s="1"/>
  <c r="B164" i="10" s="1"/>
  <c r="E163" i="10"/>
  <c r="C163" i="10" s="1"/>
  <c r="B163" i="10" s="1"/>
  <c r="D163" i="10"/>
  <c r="E162" i="10"/>
  <c r="D162" i="10"/>
  <c r="E161" i="10"/>
  <c r="C161" i="10" s="1"/>
  <c r="B161" i="10" s="1"/>
  <c r="D161" i="10"/>
  <c r="E160" i="10"/>
  <c r="D160" i="10"/>
  <c r="E159" i="10"/>
  <c r="D159" i="10"/>
  <c r="E158" i="10"/>
  <c r="C158" i="10" s="1"/>
  <c r="B158" i="10" s="1"/>
  <c r="D158" i="10"/>
  <c r="E157" i="10"/>
  <c r="C157" i="10" s="1"/>
  <c r="B157" i="10" s="1"/>
  <c r="D157" i="10"/>
  <c r="E156" i="10"/>
  <c r="D156" i="10"/>
  <c r="E155" i="10"/>
  <c r="C155" i="10" s="1"/>
  <c r="B155" i="10" s="1"/>
  <c r="D155" i="10"/>
  <c r="E154" i="10"/>
  <c r="D154" i="10"/>
  <c r="E153" i="10"/>
  <c r="D153" i="10"/>
  <c r="E152" i="10"/>
  <c r="D152" i="10"/>
  <c r="C152" i="10" s="1"/>
  <c r="B152" i="10" s="1"/>
  <c r="E151" i="10"/>
  <c r="C151" i="10" s="1"/>
  <c r="B151" i="10" s="1"/>
  <c r="D151" i="10"/>
  <c r="E150" i="10"/>
  <c r="D150" i="10"/>
  <c r="E149" i="10"/>
  <c r="C149" i="10" s="1"/>
  <c r="B149" i="10" s="1"/>
  <c r="D149" i="10"/>
  <c r="E148" i="10"/>
  <c r="D148" i="10"/>
  <c r="E147" i="10"/>
  <c r="C147" i="10" s="1"/>
  <c r="B147" i="10" s="1"/>
  <c r="D147" i="10"/>
  <c r="E146" i="10"/>
  <c r="D146" i="10"/>
  <c r="E145" i="10"/>
  <c r="D145" i="10"/>
  <c r="E144" i="10"/>
  <c r="D144" i="10"/>
  <c r="E143" i="10"/>
  <c r="D143" i="10"/>
  <c r="C143" i="10" s="1"/>
  <c r="B143" i="10" s="1"/>
  <c r="E142" i="10"/>
  <c r="C142" i="10" s="1"/>
  <c r="B142" i="10" s="1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C134" i="10" s="1"/>
  <c r="B134" i="10" s="1"/>
  <c r="D134" i="10"/>
  <c r="E133" i="10"/>
  <c r="D133" i="10"/>
  <c r="E132" i="10"/>
  <c r="D132" i="10"/>
  <c r="E131" i="10"/>
  <c r="D131" i="10"/>
  <c r="C131" i="10"/>
  <c r="B131" i="10" s="1"/>
  <c r="E130" i="10"/>
  <c r="D130" i="10"/>
  <c r="E129" i="10"/>
  <c r="D129" i="10"/>
  <c r="E128" i="10"/>
  <c r="D128" i="10"/>
  <c r="E127" i="10"/>
  <c r="D127" i="10"/>
  <c r="C127" i="10" s="1"/>
  <c r="B127" i="10" s="1"/>
  <c r="E126" i="10"/>
  <c r="C126" i="10" s="1"/>
  <c r="B126" i="10" s="1"/>
  <c r="D126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C118" i="10" s="1"/>
  <c r="B118" i="10" s="1"/>
  <c r="D118" i="10"/>
  <c r="E117" i="10"/>
  <c r="D117" i="10"/>
  <c r="E116" i="10"/>
  <c r="D116" i="10"/>
  <c r="E115" i="10"/>
  <c r="D115" i="10"/>
  <c r="C115" i="10" s="1"/>
  <c r="B115" i="10" s="1"/>
  <c r="E114" i="10"/>
  <c r="D114" i="10"/>
  <c r="E234" i="10"/>
  <c r="D234" i="10"/>
  <c r="E233" i="10"/>
  <c r="D233" i="10"/>
  <c r="C233" i="10" s="1"/>
  <c r="B233" i="10" s="1"/>
  <c r="E232" i="10"/>
  <c r="D232" i="10"/>
  <c r="E231" i="10"/>
  <c r="D231" i="10"/>
  <c r="E230" i="10"/>
  <c r="C230" i="10" s="1"/>
  <c r="B230" i="10" s="1"/>
  <c r="D230" i="10"/>
  <c r="E229" i="10"/>
  <c r="D229" i="10"/>
  <c r="E228" i="10"/>
  <c r="C228" i="10" s="1"/>
  <c r="B228" i="10" s="1"/>
  <c r="D228" i="10"/>
  <c r="E227" i="10"/>
  <c r="D227" i="10"/>
  <c r="E226" i="10"/>
  <c r="D226" i="10"/>
  <c r="E225" i="10"/>
  <c r="D225" i="10"/>
  <c r="C225" i="10" s="1"/>
  <c r="B225" i="10" s="1"/>
  <c r="E224" i="10"/>
  <c r="C224" i="10" s="1"/>
  <c r="B224" i="10" s="1"/>
  <c r="D224" i="10"/>
  <c r="E223" i="10"/>
  <c r="D223" i="10"/>
  <c r="E222" i="10"/>
  <c r="C222" i="10" s="1"/>
  <c r="B222" i="10" s="1"/>
  <c r="D222" i="10"/>
  <c r="E221" i="10"/>
  <c r="D221" i="10"/>
  <c r="E220" i="10"/>
  <c r="C220" i="10" s="1"/>
  <c r="B220" i="10" s="1"/>
  <c r="D220" i="10"/>
  <c r="E219" i="10"/>
  <c r="D219" i="10"/>
  <c r="E218" i="10"/>
  <c r="D218" i="10"/>
  <c r="E217" i="10"/>
  <c r="D217" i="10"/>
  <c r="C217" i="10" s="1"/>
  <c r="B217" i="10" s="1"/>
  <c r="E216" i="10"/>
  <c r="D216" i="10"/>
  <c r="E215" i="10"/>
  <c r="D215" i="10"/>
  <c r="E214" i="10"/>
  <c r="C214" i="10" s="1"/>
  <c r="B214" i="10" s="1"/>
  <c r="D214" i="10"/>
  <c r="E213" i="10"/>
  <c r="D213" i="10"/>
  <c r="E212" i="10"/>
  <c r="C212" i="10" s="1"/>
  <c r="B212" i="10" s="1"/>
  <c r="D212" i="10"/>
  <c r="E211" i="10"/>
  <c r="D211" i="10"/>
  <c r="E210" i="10"/>
  <c r="D210" i="10"/>
  <c r="E209" i="10"/>
  <c r="D209" i="10"/>
  <c r="E208" i="10"/>
  <c r="D208" i="10"/>
  <c r="E207" i="10"/>
  <c r="C207" i="10" s="1"/>
  <c r="B207" i="10" s="1"/>
  <c r="D207" i="10"/>
  <c r="E206" i="10"/>
  <c r="D206" i="10"/>
  <c r="E205" i="10"/>
  <c r="D205" i="10"/>
  <c r="E204" i="10"/>
  <c r="D204" i="10"/>
  <c r="C204" i="10"/>
  <c r="B204" i="10" s="1"/>
  <c r="E203" i="10"/>
  <c r="D203" i="10"/>
  <c r="E202" i="10"/>
  <c r="D202" i="10"/>
  <c r="E201" i="10"/>
  <c r="D201" i="10"/>
  <c r="E200" i="10"/>
  <c r="D200" i="10"/>
  <c r="C200" i="10" s="1"/>
  <c r="B200" i="10" s="1"/>
  <c r="E199" i="10"/>
  <c r="C199" i="10" s="1"/>
  <c r="B199" i="10" s="1"/>
  <c r="D199" i="10"/>
  <c r="E198" i="10"/>
  <c r="D198" i="10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C191" i="10" s="1"/>
  <c r="B191" i="10" s="1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C184" i="10" s="1"/>
  <c r="B184" i="10" s="1"/>
  <c r="E294" i="10"/>
  <c r="C294" i="10" s="1"/>
  <c r="B294" i="10" s="1"/>
  <c r="D294" i="10"/>
  <c r="E293" i="10"/>
  <c r="D293" i="10"/>
  <c r="E292" i="10"/>
  <c r="D292" i="10"/>
  <c r="E291" i="10"/>
  <c r="D291" i="10"/>
  <c r="C291" i="10" s="1"/>
  <c r="B291" i="10" s="1"/>
  <c r="E290" i="10"/>
  <c r="D290" i="10"/>
  <c r="E289" i="10"/>
  <c r="D289" i="10"/>
  <c r="E288" i="10"/>
  <c r="D288" i="10"/>
  <c r="C288" i="10" s="1"/>
  <c r="B288" i="10" s="1"/>
  <c r="E287" i="10"/>
  <c r="D287" i="10"/>
  <c r="E286" i="10"/>
  <c r="D286" i="10"/>
  <c r="E285" i="10"/>
  <c r="C285" i="10" s="1"/>
  <c r="B285" i="10" s="1"/>
  <c r="D285" i="10"/>
  <c r="E284" i="10"/>
  <c r="D284" i="10"/>
  <c r="E283" i="10"/>
  <c r="C283" i="10" s="1"/>
  <c r="B283" i="10" s="1"/>
  <c r="D283" i="10"/>
  <c r="E282" i="10"/>
  <c r="D282" i="10"/>
  <c r="E281" i="10"/>
  <c r="D281" i="10"/>
  <c r="E280" i="10"/>
  <c r="D280" i="10"/>
  <c r="C280" i="10" s="1"/>
  <c r="B280" i="10" s="1"/>
  <c r="E279" i="10"/>
  <c r="D279" i="10"/>
  <c r="E278" i="10"/>
  <c r="D278" i="10"/>
  <c r="E277" i="10"/>
  <c r="C277" i="10" s="1"/>
  <c r="B277" i="10" s="1"/>
  <c r="D277" i="10"/>
  <c r="E276" i="10"/>
  <c r="D276" i="10"/>
  <c r="E275" i="10"/>
  <c r="C275" i="10" s="1"/>
  <c r="B275" i="10" s="1"/>
  <c r="D275" i="10"/>
  <c r="E274" i="10"/>
  <c r="D274" i="10"/>
  <c r="E273" i="10"/>
  <c r="C273" i="10" s="1"/>
  <c r="B273" i="10" s="1"/>
  <c r="D273" i="10"/>
  <c r="E272" i="10"/>
  <c r="D272" i="10"/>
  <c r="C272" i="10" s="1"/>
  <c r="B272" i="10" s="1"/>
  <c r="E271" i="10"/>
  <c r="C271" i="10" s="1"/>
  <c r="B271" i="10" s="1"/>
  <c r="D271" i="10"/>
  <c r="E270" i="10"/>
  <c r="D270" i="10"/>
  <c r="E269" i="10"/>
  <c r="C269" i="10" s="1"/>
  <c r="B269" i="10" s="1"/>
  <c r="D269" i="10"/>
  <c r="E268" i="10"/>
  <c r="D268" i="10"/>
  <c r="E267" i="10"/>
  <c r="C267" i="10" s="1"/>
  <c r="B267" i="10" s="1"/>
  <c r="D267" i="10"/>
  <c r="E266" i="10"/>
  <c r="C266" i="10" s="1"/>
  <c r="B266" i="10" s="1"/>
  <c r="D266" i="10"/>
  <c r="E265" i="10"/>
  <c r="D265" i="10"/>
  <c r="E264" i="10"/>
  <c r="D264" i="10"/>
  <c r="C264" i="10" s="1"/>
  <c r="B264" i="10" s="1"/>
  <c r="E263" i="10"/>
  <c r="D263" i="10"/>
  <c r="E262" i="10"/>
  <c r="D262" i="10"/>
  <c r="E261" i="10"/>
  <c r="C261" i="10" s="1"/>
  <c r="B261" i="10" s="1"/>
  <c r="D261" i="10"/>
  <c r="E260" i="10"/>
  <c r="D260" i="10"/>
  <c r="E259" i="10"/>
  <c r="C259" i="10" s="1"/>
  <c r="B259" i="10" s="1"/>
  <c r="D259" i="10"/>
  <c r="E258" i="10"/>
  <c r="D258" i="10"/>
  <c r="E257" i="10"/>
  <c r="D257" i="10"/>
  <c r="E256" i="10"/>
  <c r="D256" i="10"/>
  <c r="E255" i="10"/>
  <c r="D255" i="10"/>
  <c r="E254" i="10"/>
  <c r="C254" i="10" s="1"/>
  <c r="B254" i="10" s="1"/>
  <c r="D254" i="10"/>
  <c r="E253" i="10"/>
  <c r="D253" i="10"/>
  <c r="E252" i="10"/>
  <c r="D252" i="10"/>
  <c r="E251" i="10"/>
  <c r="D251" i="10"/>
  <c r="C251" i="10"/>
  <c r="B251" i="10" s="1"/>
  <c r="E250" i="10"/>
  <c r="C250" i="10" s="1"/>
  <c r="B250" i="10" s="1"/>
  <c r="D250" i="10"/>
  <c r="E249" i="10"/>
  <c r="D249" i="10"/>
  <c r="E248" i="10"/>
  <c r="D248" i="10"/>
  <c r="E247" i="10"/>
  <c r="D247" i="10"/>
  <c r="C247" i="10" s="1"/>
  <c r="B247" i="10" s="1"/>
  <c r="E246" i="10"/>
  <c r="C246" i="10" s="1"/>
  <c r="B246" i="10" s="1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C239" i="10" s="1"/>
  <c r="B239" i="10" s="1"/>
  <c r="E238" i="10"/>
  <c r="D238" i="10"/>
  <c r="E237" i="10"/>
  <c r="D237" i="10"/>
  <c r="E236" i="10"/>
  <c r="D236" i="10"/>
  <c r="E355" i="10"/>
  <c r="C355" i="10" s="1"/>
  <c r="B355" i="10" s="1"/>
  <c r="D355" i="10"/>
  <c r="E354" i="10"/>
  <c r="D354" i="10"/>
  <c r="C354" i="10" s="1"/>
  <c r="B354" i="10" s="1"/>
  <c r="E353" i="10"/>
  <c r="D353" i="10"/>
  <c r="E352" i="10"/>
  <c r="C352" i="10" s="1"/>
  <c r="B352" i="10" s="1"/>
  <c r="D352" i="10"/>
  <c r="E351" i="10"/>
  <c r="D351" i="10"/>
  <c r="C351" i="10"/>
  <c r="B351" i="10" s="1"/>
  <c r="E350" i="10"/>
  <c r="C350" i="10" s="1"/>
  <c r="B350" i="10" s="1"/>
  <c r="D350" i="10"/>
  <c r="E349" i="10"/>
  <c r="C349" i="10" s="1"/>
  <c r="B349" i="10" s="1"/>
  <c r="D349" i="10"/>
  <c r="E348" i="10"/>
  <c r="D348" i="10"/>
  <c r="E347" i="10"/>
  <c r="C347" i="10" s="1"/>
  <c r="B347" i="10" s="1"/>
  <c r="D347" i="10"/>
  <c r="E346" i="10"/>
  <c r="D346" i="10"/>
  <c r="C346" i="10" s="1"/>
  <c r="B346" i="10" s="1"/>
  <c r="E345" i="10"/>
  <c r="D345" i="10"/>
  <c r="E344" i="10"/>
  <c r="C344" i="10" s="1"/>
  <c r="B344" i="10" s="1"/>
  <c r="D344" i="10"/>
  <c r="E343" i="10"/>
  <c r="D343" i="10"/>
  <c r="C343" i="10"/>
  <c r="B343" i="10" s="1"/>
  <c r="E342" i="10"/>
  <c r="C342" i="10" s="1"/>
  <c r="B342" i="10" s="1"/>
  <c r="D342" i="10"/>
  <c r="E341" i="10"/>
  <c r="C341" i="10" s="1"/>
  <c r="B341" i="10" s="1"/>
  <c r="D341" i="10"/>
  <c r="E340" i="10"/>
  <c r="D340" i="10"/>
  <c r="E339" i="10"/>
  <c r="C339" i="10" s="1"/>
  <c r="B339" i="10" s="1"/>
  <c r="D339" i="10"/>
  <c r="E338" i="10"/>
  <c r="D338" i="10"/>
  <c r="C338" i="10" s="1"/>
  <c r="B338" i="10" s="1"/>
  <c r="E337" i="10"/>
  <c r="D337" i="10"/>
  <c r="E336" i="10"/>
  <c r="C336" i="10" s="1"/>
  <c r="B336" i="10" s="1"/>
  <c r="D336" i="10"/>
  <c r="E335" i="10"/>
  <c r="D335" i="10"/>
  <c r="C335" i="10"/>
  <c r="B335" i="10" s="1"/>
  <c r="E334" i="10"/>
  <c r="C334" i="10" s="1"/>
  <c r="B334" i="10" s="1"/>
  <c r="D334" i="10"/>
  <c r="E333" i="10"/>
  <c r="C333" i="10" s="1"/>
  <c r="B333" i="10" s="1"/>
  <c r="D333" i="10"/>
  <c r="E332" i="10"/>
  <c r="C332" i="10" s="1"/>
  <c r="B332" i="10" s="1"/>
  <c r="D332" i="10"/>
  <c r="E331" i="10"/>
  <c r="C331" i="10" s="1"/>
  <c r="B331" i="10" s="1"/>
  <c r="D331" i="10"/>
  <c r="E330" i="10"/>
  <c r="D330" i="10"/>
  <c r="C330" i="10"/>
  <c r="B330" i="10" s="1"/>
  <c r="E329" i="10"/>
  <c r="C329" i="10" s="1"/>
  <c r="B329" i="10" s="1"/>
  <c r="D329" i="10"/>
  <c r="E328" i="10"/>
  <c r="C328" i="10" s="1"/>
  <c r="B328" i="10" s="1"/>
  <c r="D328" i="10"/>
  <c r="E327" i="10"/>
  <c r="D327" i="10"/>
  <c r="C327" i="10"/>
  <c r="B327" i="10" s="1"/>
  <c r="E326" i="10"/>
  <c r="C326" i="10" s="1"/>
  <c r="B326" i="10" s="1"/>
  <c r="D326" i="10"/>
  <c r="E325" i="10"/>
  <c r="C325" i="10" s="1"/>
  <c r="B325" i="10" s="1"/>
  <c r="D325" i="10"/>
  <c r="E324" i="10"/>
  <c r="D324" i="10"/>
  <c r="E323" i="10"/>
  <c r="C323" i="10" s="1"/>
  <c r="B323" i="10" s="1"/>
  <c r="D323" i="10"/>
  <c r="E322" i="10"/>
  <c r="D322" i="10"/>
  <c r="C322" i="10" s="1"/>
  <c r="B322" i="10" s="1"/>
  <c r="E321" i="10"/>
  <c r="C321" i="10" s="1"/>
  <c r="B321" i="10" s="1"/>
  <c r="D321" i="10"/>
  <c r="E320" i="10"/>
  <c r="C320" i="10" s="1"/>
  <c r="B320" i="10" s="1"/>
  <c r="D320" i="10"/>
  <c r="E319" i="10"/>
  <c r="D319" i="10"/>
  <c r="C319" i="10"/>
  <c r="B319" i="10" s="1"/>
  <c r="E318" i="10"/>
  <c r="C318" i="10" s="1"/>
  <c r="B318" i="10" s="1"/>
  <c r="D318" i="10"/>
  <c r="E317" i="10"/>
  <c r="C317" i="10" s="1"/>
  <c r="B317" i="10" s="1"/>
  <c r="D317" i="10"/>
  <c r="E316" i="10"/>
  <c r="D316" i="10"/>
  <c r="E315" i="10"/>
  <c r="C315" i="10" s="1"/>
  <c r="B315" i="10" s="1"/>
  <c r="D315" i="10"/>
  <c r="E314" i="10"/>
  <c r="D314" i="10"/>
  <c r="C314" i="10" s="1"/>
  <c r="B314" i="10" s="1"/>
  <c r="E313" i="10"/>
  <c r="D313" i="10"/>
  <c r="E312" i="10"/>
  <c r="C312" i="10" s="1"/>
  <c r="B312" i="10" s="1"/>
  <c r="D312" i="10"/>
  <c r="E311" i="10"/>
  <c r="D311" i="10"/>
  <c r="C311" i="10"/>
  <c r="B311" i="10" s="1"/>
  <c r="E310" i="10"/>
  <c r="C310" i="10" s="1"/>
  <c r="B310" i="10" s="1"/>
  <c r="D310" i="10"/>
  <c r="E309" i="10"/>
  <c r="C309" i="10" s="1"/>
  <c r="B309" i="10" s="1"/>
  <c r="D309" i="10"/>
  <c r="E308" i="10"/>
  <c r="D308" i="10"/>
  <c r="E307" i="10"/>
  <c r="C307" i="10" s="1"/>
  <c r="B307" i="10" s="1"/>
  <c r="D307" i="10"/>
  <c r="E306" i="10"/>
  <c r="D306" i="10"/>
  <c r="C306" i="10" s="1"/>
  <c r="B306" i="10" s="1"/>
  <c r="E305" i="10"/>
  <c r="D305" i="10"/>
  <c r="E304" i="10"/>
  <c r="C304" i="10" s="1"/>
  <c r="B304" i="10" s="1"/>
  <c r="D304" i="10"/>
  <c r="E303" i="10"/>
  <c r="D303" i="10"/>
  <c r="C303" i="10"/>
  <c r="B303" i="10" s="1"/>
  <c r="E302" i="10"/>
  <c r="C302" i="10" s="1"/>
  <c r="B302" i="10" s="1"/>
  <c r="D302" i="10"/>
  <c r="E301" i="10"/>
  <c r="C301" i="10" s="1"/>
  <c r="B301" i="10" s="1"/>
  <c r="D301" i="10"/>
  <c r="E300" i="10"/>
  <c r="D300" i="10"/>
  <c r="E299" i="10"/>
  <c r="C299" i="10" s="1"/>
  <c r="B299" i="10" s="1"/>
  <c r="D299" i="10"/>
  <c r="E298" i="10"/>
  <c r="D298" i="10"/>
  <c r="C298" i="10" s="1"/>
  <c r="B298" i="10" s="1"/>
  <c r="E297" i="10"/>
  <c r="D297" i="10"/>
  <c r="E296" i="10"/>
  <c r="C296" i="10" s="1"/>
  <c r="B296" i="10" s="1"/>
  <c r="D296" i="10"/>
  <c r="E409" i="10"/>
  <c r="D409" i="10"/>
  <c r="C409" i="10"/>
  <c r="B409" i="10" s="1"/>
  <c r="E408" i="10"/>
  <c r="C408" i="10" s="1"/>
  <c r="B408" i="10" s="1"/>
  <c r="D408" i="10"/>
  <c r="E407" i="10"/>
  <c r="D407" i="10"/>
  <c r="E406" i="10"/>
  <c r="D406" i="10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C397" i="10" s="1"/>
  <c r="B397" i="10" s="1"/>
  <c r="E396" i="10"/>
  <c r="D396" i="10"/>
  <c r="E395" i="10"/>
  <c r="D395" i="10"/>
  <c r="E394" i="10"/>
  <c r="D394" i="10"/>
  <c r="E393" i="10"/>
  <c r="C393" i="10" s="1"/>
  <c r="B393" i="10" s="1"/>
  <c r="D393" i="10"/>
  <c r="E392" i="10"/>
  <c r="D392" i="10"/>
  <c r="E391" i="10"/>
  <c r="D391" i="10"/>
  <c r="E390" i="10"/>
  <c r="D390" i="10"/>
  <c r="E389" i="10"/>
  <c r="C389" i="10" s="1"/>
  <c r="B389" i="10" s="1"/>
  <c r="D389" i="10"/>
  <c r="E388" i="10"/>
  <c r="D388" i="10"/>
  <c r="E387" i="10"/>
  <c r="C387" i="10" s="1"/>
  <c r="B387" i="10" s="1"/>
  <c r="D387" i="10"/>
  <c r="E386" i="10"/>
  <c r="D386" i="10"/>
  <c r="C386" i="10" s="1"/>
  <c r="B386" i="10" s="1"/>
  <c r="E385" i="10"/>
  <c r="C385" i="10" s="1"/>
  <c r="B385" i="10" s="1"/>
  <c r="D385" i="10"/>
  <c r="E384" i="10"/>
  <c r="D384" i="10"/>
  <c r="E383" i="10"/>
  <c r="C383" i="10" s="1"/>
  <c r="B383" i="10" s="1"/>
  <c r="D383" i="10"/>
  <c r="E382" i="10"/>
  <c r="D382" i="10"/>
  <c r="C382" i="10" s="1"/>
  <c r="B382" i="10" s="1"/>
  <c r="E381" i="10"/>
  <c r="C381" i="10" s="1"/>
  <c r="B381" i="10" s="1"/>
  <c r="D381" i="10"/>
  <c r="E380" i="10"/>
  <c r="C380" i="10" s="1"/>
  <c r="B380" i="10" s="1"/>
  <c r="D380" i="10"/>
  <c r="E379" i="10"/>
  <c r="D379" i="10"/>
  <c r="E378" i="10"/>
  <c r="D378" i="10"/>
  <c r="E377" i="10"/>
  <c r="D377" i="10"/>
  <c r="C377" i="10"/>
  <c r="B377" i="10" s="1"/>
  <c r="E376" i="10"/>
  <c r="C376" i="10" s="1"/>
  <c r="B376" i="10" s="1"/>
  <c r="D376" i="10"/>
  <c r="E375" i="10"/>
  <c r="D375" i="10"/>
  <c r="E374" i="10"/>
  <c r="D374" i="10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C365" i="10" s="1"/>
  <c r="B365" i="10" s="1"/>
  <c r="E364" i="10"/>
  <c r="D364" i="10"/>
  <c r="E363" i="10"/>
  <c r="D363" i="10"/>
  <c r="E362" i="10"/>
  <c r="D362" i="10"/>
  <c r="E361" i="10"/>
  <c r="C361" i="10" s="1"/>
  <c r="B361" i="10" s="1"/>
  <c r="D361" i="10"/>
  <c r="E360" i="10"/>
  <c r="D360" i="10"/>
  <c r="E359" i="10"/>
  <c r="D359" i="10"/>
  <c r="E358" i="10"/>
  <c r="D358" i="10"/>
  <c r="E357" i="10"/>
  <c r="C357" i="10" s="1"/>
  <c r="B357" i="10" s="1"/>
  <c r="D357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C439" i="10" s="1"/>
  <c r="B439" i="10" s="1"/>
  <c r="E440" i="10"/>
  <c r="E441" i="10"/>
  <c r="E442" i="10"/>
  <c r="E443" i="10"/>
  <c r="E444" i="10"/>
  <c r="E445" i="10"/>
  <c r="E446" i="10"/>
  <c r="E447" i="10"/>
  <c r="C447" i="10" s="1"/>
  <c r="B447" i="10" s="1"/>
  <c r="E448" i="10"/>
  <c r="E449" i="10"/>
  <c r="C15" i="4"/>
  <c r="C16" i="4" s="1"/>
  <c r="C19" i="4" s="1"/>
  <c r="C20" i="4" s="1"/>
  <c r="E15" i="9"/>
  <c r="E15" i="8"/>
  <c r="E14" i="7"/>
  <c r="E14" i="6"/>
  <c r="E15" i="5"/>
  <c r="E14" i="4"/>
  <c r="E22" i="1"/>
  <c r="E21" i="1"/>
  <c r="E20" i="1"/>
  <c r="E19" i="1"/>
  <c r="E18" i="1"/>
  <c r="E14" i="3"/>
  <c r="E15" i="1"/>
  <c r="C7" i="10" l="1"/>
  <c r="B7" i="10" s="1"/>
  <c r="C8" i="10"/>
  <c r="B8" i="10" s="1"/>
  <c r="C6" i="10"/>
  <c r="B6" i="10" s="1"/>
  <c r="C16" i="10"/>
  <c r="B16" i="10" s="1"/>
  <c r="C29" i="10"/>
  <c r="B29" i="10" s="1"/>
  <c r="C38" i="10"/>
  <c r="B38" i="10" s="1"/>
  <c r="C40" i="10"/>
  <c r="B40" i="10" s="1"/>
  <c r="C3" i="10"/>
  <c r="B3" i="10" s="1"/>
  <c r="C5" i="10"/>
  <c r="B5" i="10" s="1"/>
  <c r="C23" i="10"/>
  <c r="B23" i="10" s="1"/>
  <c r="C30" i="10"/>
  <c r="B30" i="10" s="1"/>
  <c r="C37" i="10"/>
  <c r="B37" i="10" s="1"/>
  <c r="C39" i="10"/>
  <c r="B39" i="10" s="1"/>
  <c r="I16" i="8"/>
  <c r="I29" i="4"/>
  <c r="I30" i="4"/>
  <c r="C360" i="10"/>
  <c r="B360" i="10" s="1"/>
  <c r="C367" i="10"/>
  <c r="B367" i="10" s="1"/>
  <c r="C369" i="10"/>
  <c r="B369" i="10" s="1"/>
  <c r="C371" i="10"/>
  <c r="B371" i="10" s="1"/>
  <c r="C373" i="10"/>
  <c r="B373" i="10" s="1"/>
  <c r="C392" i="10"/>
  <c r="B392" i="10" s="1"/>
  <c r="C399" i="10"/>
  <c r="B399" i="10" s="1"/>
  <c r="C401" i="10"/>
  <c r="B401" i="10" s="1"/>
  <c r="C403" i="10"/>
  <c r="B403" i="10" s="1"/>
  <c r="C405" i="10"/>
  <c r="B405" i="10" s="1"/>
  <c r="C241" i="10"/>
  <c r="B241" i="10" s="1"/>
  <c r="C243" i="10"/>
  <c r="B243" i="10" s="1"/>
  <c r="C245" i="10"/>
  <c r="B245" i="10" s="1"/>
  <c r="C262" i="10"/>
  <c r="B262" i="10" s="1"/>
  <c r="C270" i="10"/>
  <c r="B270" i="10" s="1"/>
  <c r="C278" i="10"/>
  <c r="B278" i="10" s="1"/>
  <c r="C293" i="10"/>
  <c r="B293" i="10" s="1"/>
  <c r="C188" i="10"/>
  <c r="B188" i="10" s="1"/>
  <c r="C190" i="10"/>
  <c r="B190" i="10" s="1"/>
  <c r="C192" i="10"/>
  <c r="B192" i="10" s="1"/>
  <c r="C196" i="10"/>
  <c r="B196" i="10" s="1"/>
  <c r="C198" i="10"/>
  <c r="B198" i="10" s="1"/>
  <c r="C215" i="10"/>
  <c r="B215" i="10" s="1"/>
  <c r="C219" i="10"/>
  <c r="B219" i="10" s="1"/>
  <c r="C117" i="10"/>
  <c r="B117" i="10" s="1"/>
  <c r="C119" i="10"/>
  <c r="B119" i="10" s="1"/>
  <c r="C123" i="10"/>
  <c r="B123" i="10" s="1"/>
  <c r="C125" i="10"/>
  <c r="B125" i="10" s="1"/>
  <c r="C150" i="10"/>
  <c r="B150" i="10" s="1"/>
  <c r="C160" i="10"/>
  <c r="B160" i="10" s="1"/>
  <c r="C162" i="10"/>
  <c r="B162" i="10" s="1"/>
  <c r="C166" i="10"/>
  <c r="B166" i="10" s="1"/>
  <c r="C55" i="10"/>
  <c r="B55" i="10" s="1"/>
  <c r="C57" i="10"/>
  <c r="B57" i="10" s="1"/>
  <c r="C61" i="10"/>
  <c r="B61" i="10" s="1"/>
  <c r="C63" i="10"/>
  <c r="B63" i="10" s="1"/>
  <c r="C88" i="10"/>
  <c r="B88" i="10" s="1"/>
  <c r="C96" i="10"/>
  <c r="B96" i="10" s="1"/>
  <c r="I19" i="3"/>
  <c r="I27" i="3"/>
  <c r="I31" i="3"/>
  <c r="I15" i="4"/>
  <c r="I22" i="8"/>
  <c r="I20" i="8"/>
  <c r="I31" i="6"/>
  <c r="I28" i="4"/>
  <c r="I23" i="4"/>
  <c r="I16" i="4"/>
  <c r="C364" i="10"/>
  <c r="B364" i="10" s="1"/>
  <c r="C366" i="10"/>
  <c r="B366" i="10" s="1"/>
  <c r="C370" i="10"/>
  <c r="B370" i="10" s="1"/>
  <c r="C396" i="10"/>
  <c r="B396" i="10" s="1"/>
  <c r="C398" i="10"/>
  <c r="B398" i="10" s="1"/>
  <c r="C402" i="10"/>
  <c r="B402" i="10" s="1"/>
  <c r="C297" i="10"/>
  <c r="B297" i="10" s="1"/>
  <c r="C300" i="10"/>
  <c r="B300" i="10" s="1"/>
  <c r="C305" i="10"/>
  <c r="B305" i="10" s="1"/>
  <c r="C308" i="10"/>
  <c r="B308" i="10" s="1"/>
  <c r="C313" i="10"/>
  <c r="B313" i="10" s="1"/>
  <c r="C316" i="10"/>
  <c r="B316" i="10" s="1"/>
  <c r="C324" i="10"/>
  <c r="B324" i="10" s="1"/>
  <c r="C337" i="10"/>
  <c r="B337" i="10" s="1"/>
  <c r="C340" i="10"/>
  <c r="B340" i="10" s="1"/>
  <c r="C345" i="10"/>
  <c r="B345" i="10" s="1"/>
  <c r="C348" i="10"/>
  <c r="B348" i="10" s="1"/>
  <c r="C353" i="10"/>
  <c r="B353" i="10" s="1"/>
  <c r="C238" i="10"/>
  <c r="B238" i="10" s="1"/>
  <c r="C240" i="10"/>
  <c r="B240" i="10" s="1"/>
  <c r="C253" i="10"/>
  <c r="B253" i="10" s="1"/>
  <c r="C263" i="10"/>
  <c r="B263" i="10" s="1"/>
  <c r="C279" i="10"/>
  <c r="B279" i="10" s="1"/>
  <c r="C286" i="10"/>
  <c r="B286" i="10" s="1"/>
  <c r="C185" i="10"/>
  <c r="B185" i="10" s="1"/>
  <c r="C193" i="10"/>
  <c r="B193" i="10" s="1"/>
  <c r="C201" i="10"/>
  <c r="B201" i="10" s="1"/>
  <c r="C206" i="10"/>
  <c r="B206" i="10" s="1"/>
  <c r="C216" i="10"/>
  <c r="B216" i="10" s="1"/>
  <c r="C223" i="10"/>
  <c r="B223" i="10" s="1"/>
  <c r="C231" i="10"/>
  <c r="B231" i="10" s="1"/>
  <c r="C120" i="10"/>
  <c r="B120" i="10" s="1"/>
  <c r="C128" i="10"/>
  <c r="B128" i="10" s="1"/>
  <c r="C133" i="10"/>
  <c r="B133" i="10" s="1"/>
  <c r="C135" i="10"/>
  <c r="B135" i="10" s="1"/>
  <c r="C139" i="10"/>
  <c r="B139" i="10" s="1"/>
  <c r="C141" i="10"/>
  <c r="B141" i="10" s="1"/>
  <c r="C159" i="10"/>
  <c r="B159" i="10" s="1"/>
  <c r="C178" i="10"/>
  <c r="B178" i="10" s="1"/>
  <c r="C48" i="10"/>
  <c r="B48" i="10" s="1"/>
  <c r="C58" i="10"/>
  <c r="B58" i="10" s="1"/>
  <c r="C66" i="10"/>
  <c r="B66" i="10" s="1"/>
  <c r="C71" i="10"/>
  <c r="B71" i="10" s="1"/>
  <c r="C73" i="10"/>
  <c r="B73" i="10" s="1"/>
  <c r="C77" i="10"/>
  <c r="B77" i="10" s="1"/>
  <c r="C79" i="10"/>
  <c r="B79" i="10" s="1"/>
  <c r="I23" i="3"/>
  <c r="I25" i="3"/>
  <c r="I22" i="3"/>
  <c r="I26" i="4"/>
  <c r="C256" i="10"/>
  <c r="B256" i="10" s="1"/>
  <c r="C209" i="10"/>
  <c r="B209" i="10" s="1"/>
  <c r="C232" i="10"/>
  <c r="B232" i="10" s="1"/>
  <c r="C136" i="10"/>
  <c r="B136" i="10" s="1"/>
  <c r="C144" i="10"/>
  <c r="B144" i="10" s="1"/>
  <c r="C49" i="10"/>
  <c r="B49" i="10" s="1"/>
  <c r="C74" i="10"/>
  <c r="B74" i="10" s="1"/>
  <c r="C82" i="10"/>
  <c r="B82" i="10" s="1"/>
  <c r="I15" i="3"/>
  <c r="I21" i="3"/>
  <c r="I20" i="4"/>
  <c r="I17" i="9"/>
  <c r="I21" i="9"/>
  <c r="I25" i="9"/>
  <c r="I27" i="9"/>
  <c r="I23" i="9"/>
  <c r="I18" i="9"/>
  <c r="I22" i="9"/>
  <c r="I26" i="9"/>
  <c r="I16" i="9"/>
  <c r="I24" i="9"/>
  <c r="I27" i="8"/>
  <c r="I25" i="8"/>
  <c r="I17" i="8"/>
  <c r="I21" i="8"/>
  <c r="I24" i="8"/>
  <c r="I26" i="8"/>
  <c r="I28" i="8"/>
  <c r="I23" i="8"/>
  <c r="I29" i="8"/>
  <c r="I24" i="4"/>
  <c r="C22" i="4"/>
  <c r="C23" i="4" s="1"/>
  <c r="C24" i="4" s="1"/>
  <c r="C25" i="4" s="1"/>
  <c r="I19" i="4"/>
  <c r="I22" i="4"/>
  <c r="I27" i="4"/>
  <c r="I25" i="4"/>
  <c r="C21" i="4"/>
  <c r="C368" i="10"/>
  <c r="B368" i="10" s="1"/>
  <c r="C375" i="10"/>
  <c r="B375" i="10" s="1"/>
  <c r="C384" i="10"/>
  <c r="B384" i="10" s="1"/>
  <c r="C400" i="10"/>
  <c r="B400" i="10" s="1"/>
  <c r="C407" i="10"/>
  <c r="B407" i="10" s="1"/>
  <c r="C358" i="10"/>
  <c r="B358" i="10" s="1"/>
  <c r="C363" i="10"/>
  <c r="B363" i="10" s="1"/>
  <c r="C372" i="10"/>
  <c r="B372" i="10" s="1"/>
  <c r="C374" i="10"/>
  <c r="B374" i="10" s="1"/>
  <c r="C379" i="10"/>
  <c r="B379" i="10" s="1"/>
  <c r="C388" i="10"/>
  <c r="B388" i="10" s="1"/>
  <c r="C390" i="10"/>
  <c r="B390" i="10" s="1"/>
  <c r="C395" i="10"/>
  <c r="B395" i="10" s="1"/>
  <c r="C404" i="10"/>
  <c r="B404" i="10" s="1"/>
  <c r="C406" i="10"/>
  <c r="B406" i="10" s="1"/>
  <c r="C237" i="10"/>
  <c r="B237" i="10" s="1"/>
  <c r="C248" i="10"/>
  <c r="B248" i="10" s="1"/>
  <c r="C255" i="10"/>
  <c r="B255" i="10" s="1"/>
  <c r="C287" i="10"/>
  <c r="B287" i="10" s="1"/>
  <c r="C208" i="10"/>
  <c r="B208" i="10" s="1"/>
  <c r="C359" i="10"/>
  <c r="B359" i="10" s="1"/>
  <c r="C391" i="10"/>
  <c r="B391" i="10" s="1"/>
  <c r="C438" i="10"/>
  <c r="B438" i="10" s="1"/>
  <c r="C434" i="10"/>
  <c r="B434" i="10" s="1"/>
  <c r="C430" i="10"/>
  <c r="B430" i="10" s="1"/>
  <c r="C362" i="10"/>
  <c r="B362" i="10" s="1"/>
  <c r="C378" i="10"/>
  <c r="B378" i="10" s="1"/>
  <c r="C394" i="10"/>
  <c r="B394" i="10" s="1"/>
  <c r="C236" i="10"/>
  <c r="B236" i="10" s="1"/>
  <c r="C252" i="10"/>
  <c r="B252" i="10" s="1"/>
  <c r="C242" i="10"/>
  <c r="B242" i="10" s="1"/>
  <c r="C244" i="10"/>
  <c r="B244" i="10" s="1"/>
  <c r="C249" i="10"/>
  <c r="B249" i="10" s="1"/>
  <c r="C258" i="10"/>
  <c r="B258" i="10" s="1"/>
  <c r="C260" i="10"/>
  <c r="B260" i="10" s="1"/>
  <c r="C265" i="10"/>
  <c r="B265" i="10" s="1"/>
  <c r="C274" i="10"/>
  <c r="B274" i="10" s="1"/>
  <c r="C276" i="10"/>
  <c r="B276" i="10" s="1"/>
  <c r="C281" i="10"/>
  <c r="B281" i="10" s="1"/>
  <c r="C290" i="10"/>
  <c r="B290" i="10" s="1"/>
  <c r="C292" i="10"/>
  <c r="B292" i="10" s="1"/>
  <c r="C186" i="10"/>
  <c r="B186" i="10" s="1"/>
  <c r="C195" i="10"/>
  <c r="B195" i="10" s="1"/>
  <c r="C197" i="10"/>
  <c r="B197" i="10" s="1"/>
  <c r="C202" i="10"/>
  <c r="B202" i="10" s="1"/>
  <c r="C211" i="10"/>
  <c r="B211" i="10" s="1"/>
  <c r="C213" i="10"/>
  <c r="B213" i="10" s="1"/>
  <c r="C218" i="10"/>
  <c r="B218" i="10" s="1"/>
  <c r="C227" i="10"/>
  <c r="B227" i="10" s="1"/>
  <c r="C229" i="10"/>
  <c r="B229" i="10" s="1"/>
  <c r="C234" i="10"/>
  <c r="B234" i="10" s="1"/>
  <c r="C122" i="10"/>
  <c r="B122" i="10" s="1"/>
  <c r="C124" i="10"/>
  <c r="B124" i="10" s="1"/>
  <c r="C129" i="10"/>
  <c r="B129" i="10" s="1"/>
  <c r="C138" i="10"/>
  <c r="B138" i="10" s="1"/>
  <c r="C140" i="10"/>
  <c r="B140" i="10" s="1"/>
  <c r="C145" i="10"/>
  <c r="B145" i="10" s="1"/>
  <c r="C154" i="10"/>
  <c r="B154" i="10" s="1"/>
  <c r="C156" i="10"/>
  <c r="B156" i="10" s="1"/>
  <c r="C168" i="10"/>
  <c r="B168" i="10" s="1"/>
  <c r="C182" i="10"/>
  <c r="B182" i="10" s="1"/>
  <c r="C113" i="10"/>
  <c r="B113" i="10" s="1"/>
  <c r="C51" i="10"/>
  <c r="B51" i="10" s="1"/>
  <c r="C60" i="10"/>
  <c r="B60" i="10" s="1"/>
  <c r="C62" i="10"/>
  <c r="B62" i="10" s="1"/>
  <c r="C67" i="10"/>
  <c r="B67" i="10" s="1"/>
  <c r="C76" i="10"/>
  <c r="B76" i="10" s="1"/>
  <c r="C78" i="10"/>
  <c r="B78" i="10" s="1"/>
  <c r="C83" i="10"/>
  <c r="B83" i="10" s="1"/>
  <c r="C92" i="10"/>
  <c r="B92" i="10" s="1"/>
  <c r="C94" i="10"/>
  <c r="B94" i="10" s="1"/>
  <c r="C99" i="10"/>
  <c r="B99" i="10" s="1"/>
  <c r="C108" i="10"/>
  <c r="B108" i="10" s="1"/>
  <c r="C4" i="10"/>
  <c r="B4" i="10" s="1"/>
  <c r="C9" i="10"/>
  <c r="B9" i="10" s="1"/>
  <c r="C18" i="10"/>
  <c r="B18" i="10" s="1"/>
  <c r="C20" i="10"/>
  <c r="B20" i="10" s="1"/>
  <c r="C43" i="10"/>
  <c r="B43" i="10" s="1"/>
  <c r="C257" i="10"/>
  <c r="B257" i="10" s="1"/>
  <c r="C268" i="10"/>
  <c r="B268" i="10" s="1"/>
  <c r="C282" i="10"/>
  <c r="B282" i="10" s="1"/>
  <c r="C284" i="10"/>
  <c r="B284" i="10" s="1"/>
  <c r="C289" i="10"/>
  <c r="B289" i="10" s="1"/>
  <c r="C187" i="10"/>
  <c r="B187" i="10" s="1"/>
  <c r="C189" i="10"/>
  <c r="B189" i="10" s="1"/>
  <c r="C194" i="10"/>
  <c r="B194" i="10" s="1"/>
  <c r="C203" i="10"/>
  <c r="B203" i="10" s="1"/>
  <c r="C205" i="10"/>
  <c r="B205" i="10" s="1"/>
  <c r="C210" i="10"/>
  <c r="B210" i="10" s="1"/>
  <c r="C221" i="10"/>
  <c r="B221" i="10" s="1"/>
  <c r="C226" i="10"/>
  <c r="B226" i="10" s="1"/>
  <c r="C114" i="10"/>
  <c r="B114" i="10" s="1"/>
  <c r="C116" i="10"/>
  <c r="B116" i="10" s="1"/>
  <c r="C121" i="10"/>
  <c r="B121" i="10" s="1"/>
  <c r="C130" i="10"/>
  <c r="B130" i="10" s="1"/>
  <c r="C132" i="10"/>
  <c r="B132" i="10" s="1"/>
  <c r="C137" i="10"/>
  <c r="B137" i="10" s="1"/>
  <c r="C146" i="10"/>
  <c r="B146" i="10" s="1"/>
  <c r="C148" i="10"/>
  <c r="B148" i="10" s="1"/>
  <c r="C153" i="10"/>
  <c r="B153" i="10" s="1"/>
  <c r="C165" i="10"/>
  <c r="B165" i="10" s="1"/>
  <c r="C181" i="10"/>
  <c r="B181" i="10" s="1"/>
  <c r="C52" i="10"/>
  <c r="B52" i="10" s="1"/>
  <c r="C54" i="10"/>
  <c r="B54" i="10" s="1"/>
  <c r="C59" i="10"/>
  <c r="B59" i="10" s="1"/>
  <c r="C68" i="10"/>
  <c r="B68" i="10" s="1"/>
  <c r="C70" i="10"/>
  <c r="B70" i="10" s="1"/>
  <c r="C75" i="10"/>
  <c r="B75" i="10" s="1"/>
  <c r="C84" i="10"/>
  <c r="B84" i="10" s="1"/>
  <c r="C86" i="10"/>
  <c r="B86" i="10" s="1"/>
  <c r="C91" i="10"/>
  <c r="B91" i="10" s="1"/>
  <c r="C100" i="10"/>
  <c r="B100" i="10" s="1"/>
  <c r="C102" i="10"/>
  <c r="B102" i="10" s="1"/>
  <c r="C107" i="10"/>
  <c r="B107" i="10" s="1"/>
  <c r="C10" i="10"/>
  <c r="B10" i="10" s="1"/>
  <c r="C12" i="10"/>
  <c r="B12" i="10" s="1"/>
  <c r="C17" i="10"/>
  <c r="B17" i="10" s="1"/>
  <c r="C41" i="10"/>
  <c r="B41" i="10" s="1"/>
  <c r="C443" i="10"/>
  <c r="B443" i="10" s="1"/>
  <c r="C110" i="10"/>
  <c r="B110" i="10" s="1"/>
  <c r="C45" i="10"/>
  <c r="B45" i="10" s="1"/>
  <c r="C442" i="10"/>
  <c r="B442" i="10" s="1"/>
  <c r="C435" i="10"/>
  <c r="B435" i="10" s="1"/>
  <c r="C431" i="10"/>
  <c r="B431" i="10" s="1"/>
  <c r="C427" i="10"/>
  <c r="B427" i="10" s="1"/>
  <c r="C444" i="10"/>
  <c r="B444" i="10" s="1"/>
  <c r="C436" i="10"/>
  <c r="B436" i="10" s="1"/>
  <c r="C432" i="10"/>
  <c r="B432" i="10" s="1"/>
  <c r="C428" i="10"/>
  <c r="B428" i="10" s="1"/>
  <c r="C26" i="4"/>
  <c r="C27" i="4" s="1"/>
  <c r="C28" i="4" s="1"/>
  <c r="C29" i="4" s="1"/>
  <c r="C30" i="4" s="1"/>
  <c r="C425" i="10"/>
  <c r="B425" i="10" s="1"/>
  <c r="C448" i="10"/>
  <c r="B448" i="10" s="1"/>
  <c r="C445" i="10"/>
  <c r="B445" i="10" s="1"/>
  <c r="C440" i="10"/>
  <c r="B440" i="10" s="1"/>
  <c r="B429" i="10"/>
  <c r="C426" i="10"/>
  <c r="B426" i="10" s="1"/>
  <c r="C446" i="10"/>
  <c r="B446" i="10" s="1"/>
  <c r="C441" i="10"/>
  <c r="B441" i="10" s="1"/>
  <c r="C437" i="10"/>
  <c r="B437" i="10" s="1"/>
  <c r="C433" i="10"/>
  <c r="B433" i="10" s="1"/>
  <c r="B41" i="9"/>
  <c r="B35" i="9"/>
  <c r="B31" i="9"/>
  <c r="B44" i="8"/>
  <c r="B38" i="8"/>
  <c r="B34" i="8"/>
  <c r="B37" i="7"/>
  <c r="B33" i="7"/>
  <c r="B30" i="7"/>
  <c r="B42" i="6"/>
  <c r="B38" i="6"/>
  <c r="B35" i="6"/>
  <c r="B43" i="5"/>
  <c r="B38" i="5"/>
  <c r="B35" i="5"/>
  <c r="B42" i="4"/>
  <c r="B37" i="4"/>
  <c r="B34" i="4"/>
  <c r="B44" i="3"/>
  <c r="B39" i="3"/>
  <c r="B35" i="3"/>
  <c r="B26" i="1"/>
  <c r="B36" i="1"/>
  <c r="B30" i="1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356" i="10"/>
  <c r="D295" i="10"/>
  <c r="D235" i="10"/>
  <c r="D183" i="10"/>
  <c r="D111" i="10"/>
  <c r="D46" i="10"/>
  <c r="I14" i="4" l="1"/>
  <c r="B14" i="6"/>
  <c r="E424" i="10"/>
  <c r="C424" i="10" s="1"/>
  <c r="B424" i="10" s="1"/>
  <c r="E423" i="10"/>
  <c r="C423" i="10" s="1"/>
  <c r="B423" i="10" s="1"/>
  <c r="E422" i="10"/>
  <c r="C422" i="10" s="1"/>
  <c r="B422" i="10" s="1"/>
  <c r="E421" i="10"/>
  <c r="C421" i="10" s="1"/>
  <c r="B421" i="10" s="1"/>
  <c r="E420" i="10"/>
  <c r="C420" i="10" s="1"/>
  <c r="B420" i="10" s="1"/>
  <c r="E419" i="10"/>
  <c r="C419" i="10" s="1"/>
  <c r="B419" i="10" s="1"/>
  <c r="E418" i="10"/>
  <c r="C418" i="10" s="1"/>
  <c r="B418" i="10" s="1"/>
  <c r="E417" i="10"/>
  <c r="C417" i="10" s="1"/>
  <c r="B417" i="10" s="1"/>
  <c r="E416" i="10"/>
  <c r="C416" i="10" s="1"/>
  <c r="B416" i="10" s="1"/>
  <c r="E415" i="10"/>
  <c r="C415" i="10" s="1"/>
  <c r="B415" i="10" s="1"/>
  <c r="E414" i="10"/>
  <c r="C414" i="10" s="1"/>
  <c r="B414" i="10" s="1"/>
  <c r="E413" i="10"/>
  <c r="C413" i="10" s="1"/>
  <c r="B413" i="10" s="1"/>
  <c r="E412" i="10"/>
  <c r="C412" i="10" s="1"/>
  <c r="B412" i="10" s="1"/>
  <c r="E411" i="10"/>
  <c r="C411" i="10" s="1"/>
  <c r="B411" i="10" s="1"/>
  <c r="E410" i="10"/>
  <c r="C410" i="10" s="1"/>
  <c r="B410" i="10" s="1"/>
  <c r="E356" i="10"/>
  <c r="C356" i="10" s="1"/>
  <c r="B356" i="10" s="1"/>
  <c r="E295" i="10"/>
  <c r="C295" i="10" s="1"/>
  <c r="B295" i="10" s="1"/>
  <c r="E235" i="10"/>
  <c r="C235" i="10" s="1"/>
  <c r="B235" i="10" s="1"/>
  <c r="E183" i="10"/>
  <c r="C183" i="10" s="1"/>
  <c r="B183" i="10" s="1"/>
  <c r="E111" i="10"/>
  <c r="C111" i="10" s="1"/>
  <c r="B111" i="10" s="1"/>
  <c r="E46" i="10"/>
  <c r="C46" i="10" s="1"/>
  <c r="B46" i="10" s="1"/>
  <c r="C26" i="7"/>
  <c r="C30" i="5"/>
  <c r="C31" i="5" s="1"/>
  <c r="C29" i="8"/>
  <c r="H36" i="1" l="1"/>
  <c r="H26" i="1"/>
  <c r="H28" i="1" s="1"/>
  <c r="H30" i="1"/>
  <c r="H32" i="1" s="1"/>
  <c r="C7" i="4"/>
  <c r="C8" i="5" s="1"/>
  <c r="C7" i="6" s="1"/>
  <c r="C7" i="7" s="1"/>
  <c r="C8" i="8" s="1"/>
  <c r="C8" i="9" s="1"/>
  <c r="A25" i="9"/>
  <c r="A24" i="9"/>
  <c r="A23" i="9"/>
  <c r="A22" i="9"/>
  <c r="A21" i="9"/>
  <c r="A20" i="9"/>
  <c r="A18" i="9"/>
  <c r="A17" i="9"/>
  <c r="A16" i="9"/>
  <c r="A15" i="9"/>
  <c r="A26" i="8"/>
  <c r="A25" i="8"/>
  <c r="A24" i="8"/>
  <c r="A23" i="8"/>
  <c r="A22" i="8"/>
  <c r="A21" i="8"/>
  <c r="A20" i="8"/>
  <c r="A19" i="8"/>
  <c r="A18" i="8"/>
  <c r="A17" i="8"/>
  <c r="A16" i="8"/>
  <c r="A15" i="8"/>
  <c r="A25" i="7"/>
  <c r="A23" i="7"/>
  <c r="A22" i="7"/>
  <c r="A21" i="7"/>
  <c r="A20" i="7"/>
  <c r="A19" i="7"/>
  <c r="A17" i="7"/>
  <c r="A16" i="7"/>
  <c r="A15" i="7"/>
  <c r="A14" i="7"/>
  <c r="A28" i="6"/>
  <c r="A26" i="6"/>
  <c r="A25" i="6"/>
  <c r="A24" i="6"/>
  <c r="A23" i="6"/>
  <c r="A22" i="6"/>
  <c r="A21" i="6"/>
  <c r="A20" i="6"/>
  <c r="A19" i="6"/>
  <c r="A17" i="6"/>
  <c r="A16" i="6"/>
  <c r="A15" i="6"/>
  <c r="A14" i="6"/>
  <c r="A26" i="5"/>
  <c r="A25" i="5"/>
  <c r="A24" i="5"/>
  <c r="A23" i="5"/>
  <c r="A22" i="5"/>
  <c r="A21" i="5"/>
  <c r="A20" i="5"/>
  <c r="A19" i="5"/>
  <c r="A17" i="5"/>
  <c r="A16" i="5"/>
  <c r="A15" i="5"/>
  <c r="A27" i="4"/>
  <c r="A25" i="4"/>
  <c r="A24" i="4"/>
  <c r="A23" i="4"/>
  <c r="A22" i="4"/>
  <c r="A21" i="4"/>
  <c r="A20" i="4"/>
  <c r="A18" i="4"/>
  <c r="A17" i="4"/>
  <c r="A16" i="4"/>
  <c r="A15" i="4"/>
  <c r="A14" i="4"/>
  <c r="H42" i="1"/>
  <c r="Q23" i="1"/>
  <c r="A22" i="1"/>
  <c r="A21" i="1"/>
  <c r="A20" i="1"/>
  <c r="A19" i="1"/>
  <c r="A18" i="1"/>
  <c r="A17" i="1"/>
  <c r="A16" i="1"/>
  <c r="A15" i="1"/>
  <c r="C22" i="3" l="1"/>
  <c r="H23" i="1"/>
  <c r="H35" i="1" s="1"/>
  <c r="I31" i="4" l="1"/>
  <c r="I26" i="7"/>
  <c r="I21" i="7"/>
  <c r="I19" i="5"/>
  <c r="I22" i="7"/>
  <c r="I25" i="5"/>
  <c r="I23" i="7"/>
  <c r="I20" i="7"/>
  <c r="I29" i="5"/>
  <c r="I24" i="5"/>
  <c r="I24" i="7"/>
  <c r="I20" i="5"/>
  <c r="C23" i="3"/>
  <c r="C24" i="3" s="1"/>
  <c r="C25" i="3" s="1"/>
  <c r="C26" i="3" s="1"/>
  <c r="C27" i="3" s="1"/>
  <c r="C28" i="3" s="1"/>
  <c r="C29" i="3" s="1"/>
  <c r="C30" i="3" s="1"/>
  <c r="C31" i="3" s="1"/>
  <c r="H37" i="1"/>
  <c r="I20" i="1"/>
  <c r="I21" i="1"/>
  <c r="I31" i="9"/>
  <c r="I33" i="9" s="1"/>
  <c r="I40" i="9"/>
  <c r="I35" i="9"/>
  <c r="I37" i="9" s="1"/>
  <c r="I15" i="9"/>
  <c r="I28" i="9" s="1"/>
  <c r="I22" i="1"/>
  <c r="I15" i="1"/>
  <c r="I35" i="1"/>
  <c r="H43" i="1"/>
  <c r="I26" i="1"/>
  <c r="I28" i="1" s="1"/>
  <c r="I30" i="1"/>
  <c r="I32" i="1" s="1"/>
  <c r="I19" i="1"/>
  <c r="I18" i="1"/>
  <c r="I22" i="6" l="1"/>
  <c r="I19" i="7"/>
  <c r="I23" i="5"/>
  <c r="I18" i="5"/>
  <c r="I21" i="5"/>
  <c r="I25" i="7"/>
  <c r="I30" i="5"/>
  <c r="I31" i="5"/>
  <c r="I15" i="7"/>
  <c r="I27" i="5"/>
  <c r="I22" i="5"/>
  <c r="I26" i="5"/>
  <c r="I18" i="7"/>
  <c r="I41" i="9"/>
  <c r="I42" i="9" s="1"/>
  <c r="I36" i="1"/>
  <c r="I37" i="1" s="1"/>
  <c r="I43" i="8"/>
  <c r="I34" i="8"/>
  <c r="I36" i="8" s="1"/>
  <c r="I38" i="8"/>
  <c r="I40" i="8" s="1"/>
  <c r="I44" i="8"/>
  <c r="I15" i="8"/>
  <c r="I31" i="8" s="1"/>
  <c r="I23" i="1"/>
  <c r="I14" i="7" l="1"/>
  <c r="I38" i="1"/>
  <c r="I43" i="9"/>
  <c r="I45" i="8"/>
  <c r="I42" i="5" l="1"/>
  <c r="I15" i="5"/>
  <c r="I32" i="5" s="1"/>
  <c r="I38" i="6"/>
  <c r="I39" i="6" s="1"/>
  <c r="I35" i="6"/>
  <c r="I36" i="6" s="1"/>
  <c r="I43" i="6"/>
  <c r="I35" i="5"/>
  <c r="I36" i="5" s="1"/>
  <c r="I38" i="5"/>
  <c r="I39" i="5" s="1"/>
  <c r="I27" i="7"/>
  <c r="I46" i="8"/>
  <c r="I43" i="3"/>
  <c r="I44" i="3"/>
  <c r="I39" i="3"/>
  <c r="I40" i="3" s="1"/>
  <c r="I35" i="3"/>
  <c r="I37" i="3" s="1"/>
  <c r="I14" i="3"/>
  <c r="I32" i="3" s="1"/>
  <c r="I45" i="3" l="1"/>
  <c r="I46" i="3" s="1"/>
  <c r="I33" i="7"/>
  <c r="I34" i="7" s="1"/>
  <c r="I30" i="7"/>
  <c r="I31" i="7" s="1"/>
  <c r="I37" i="7"/>
  <c r="I38" i="7"/>
  <c r="I37" i="4"/>
  <c r="I38" i="4" s="1"/>
  <c r="I42" i="4"/>
  <c r="I34" i="4"/>
  <c r="I35" i="4" s="1"/>
  <c r="I41" i="4"/>
  <c r="I43" i="4" l="1"/>
  <c r="I44" i="4" s="1"/>
  <c r="I39" i="7"/>
  <c r="I40" i="7" l="1"/>
  <c r="I43" i="5" l="1"/>
  <c r="I44" i="5" s="1"/>
  <c r="I45" i="5" s="1"/>
  <c r="I27" i="6" l="1"/>
  <c r="I20" i="6"/>
  <c r="I18" i="6"/>
  <c r="I29" i="6"/>
  <c r="I30" i="6"/>
  <c r="I15" i="6"/>
  <c r="I19" i="6" l="1"/>
  <c r="I26" i="6"/>
  <c r="I24" i="6"/>
  <c r="I25" i="6"/>
  <c r="I21" i="6"/>
  <c r="I28" i="6"/>
  <c r="I23" i="6"/>
  <c r="I14" i="6"/>
  <c r="I32" i="6" s="1"/>
  <c r="I42" i="6" l="1"/>
  <c r="I44" i="6" s="1"/>
  <c r="I45" i="6" l="1"/>
</calcChain>
</file>

<file path=xl/sharedStrings.xml><?xml version="1.0" encoding="utf-8"?>
<sst xmlns="http://schemas.openxmlformats.org/spreadsheetml/2006/main" count="1239" uniqueCount="217">
  <si>
    <t>The IL&amp;FS Financial Centre, 7th Floor, Plot C-22, G-Block, Bandra Kurla Complex, Bandra East, Mumbai-400051 (www.ilfsinfrafund.com)</t>
  </si>
  <si>
    <t>IL&amp;FS  Infrastructure Debt Fund Series 1A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</si>
  <si>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</si>
  <si>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</si>
  <si>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</si>
  <si>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</si>
  <si>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</si>
  <si>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</si>
  <si>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</si>
  <si>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</si>
  <si>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Instrument-Listed</t>
  </si>
  <si>
    <t>INE810V08023</t>
  </si>
  <si>
    <t>Bhilwara Green Energy Limited</t>
  </si>
  <si>
    <t>Debt Instrument-Privately Placed-Unlisted</t>
  </si>
  <si>
    <t>Clean Max Enviro Energy Solutions Private Limited</t>
  </si>
  <si>
    <t>INE647U07015</t>
  </si>
  <si>
    <t>Bhilangana Hydro Power Limited</t>
  </si>
  <si>
    <t>INE453I07153</t>
  </si>
  <si>
    <t>INE453I07146</t>
  </si>
  <si>
    <t>INE453I07161</t>
  </si>
  <si>
    <t>INE453I07138</t>
  </si>
  <si>
    <t>Abhitech Developers Private Limited</t>
  </si>
  <si>
    <t>INE683V07026</t>
  </si>
  <si>
    <t>INE01F007012</t>
  </si>
  <si>
    <t>Time Technoplast Limited</t>
  </si>
  <si>
    <t>DB Power (Madhya Pradesh) Limited</t>
  </si>
  <si>
    <t>Total</t>
  </si>
  <si>
    <t>Money Market Instruments</t>
  </si>
  <si>
    <t>Collateralised Borrowing &amp; Lending Obligation (CBLO)</t>
  </si>
  <si>
    <t>CBLO Margin</t>
  </si>
  <si>
    <t>Others</t>
  </si>
  <si>
    <t>Net Receivable/(Payable)</t>
  </si>
  <si>
    <t>Cash &amp; Cash Equivalents</t>
  </si>
  <si>
    <t>Grand Total</t>
  </si>
  <si>
    <t>Mutual Fund investments are subject to market risks, read all scheme related documents carefully</t>
  </si>
  <si>
    <t>IL&amp;FS  Infrastructure Debt Fund Series 1B</t>
  </si>
  <si>
    <t>IL&amp;FS  Infrastructure Debt Fund Series 1BIL&amp;FS Solar Power Limited</t>
  </si>
  <si>
    <t>INE656Y08016</t>
  </si>
  <si>
    <t>IL&amp;FS  Infrastructure Debt Fund Series 1BIL&amp;FS Wind Energy Limited</t>
  </si>
  <si>
    <t>INE810V08031</t>
  </si>
  <si>
    <t>IL&amp;FS  Infrastructure Debt Fund Series 1BIL&amp;FS Wind Energy Limited.</t>
  </si>
  <si>
    <t>INE030N07027</t>
  </si>
  <si>
    <t>INE434K07027</t>
  </si>
  <si>
    <t>IL&amp;FS  Infrastructure Debt Fund Series 1BBhilangana Hydro Power Limited</t>
  </si>
  <si>
    <t>IL&amp;FS  Infrastructure Debt Fund Series 1BGHV Hospitality India Pvt Limited</t>
  </si>
  <si>
    <t>IL&amp;FS  Infrastructure Debt Fund Series 1B Babcock Borsig Limited</t>
  </si>
  <si>
    <t>INE434K07019</t>
  </si>
  <si>
    <t>INE437M07042</t>
  </si>
  <si>
    <t>IL&amp;FS  Infrastructure Debt Fund Series 1BAbhitech Developers Private Limited</t>
  </si>
  <si>
    <t>INE683V07018</t>
  </si>
  <si>
    <t>IL&amp;FS  Infrastructure Debt Fund Series 1BWilliamson Magor &amp; Co. Limited</t>
  </si>
  <si>
    <t>Williamson Magor &amp; Co. Limited</t>
  </si>
  <si>
    <t>Sector / Rating</t>
  </si>
  <si>
    <t>Percent</t>
  </si>
  <si>
    <t>CRISIL A1+</t>
  </si>
  <si>
    <t>India Rating BBB+</t>
  </si>
  <si>
    <t>Cash &amp; Equivalent</t>
  </si>
  <si>
    <t>Net Receivable/Payable</t>
  </si>
  <si>
    <t>IL&amp;FS  Infrastructure Debt Fund Series 1C</t>
  </si>
  <si>
    <t>INE030N07035</t>
  </si>
  <si>
    <t>INE810V08015</t>
  </si>
  <si>
    <t>Kanchanjunga Power Company Private Limited</t>
  </si>
  <si>
    <t>INE117N07014</t>
  </si>
  <si>
    <t>INE437M07059</t>
  </si>
  <si>
    <t>IL&amp;FS  Infrastructure Debt Fund Series 2A</t>
  </si>
  <si>
    <t>INE882W07014</t>
  </si>
  <si>
    <t>INE882W07022</t>
  </si>
  <si>
    <t>Kaynes Technology India Private Limited</t>
  </si>
  <si>
    <t>INE918Z07019</t>
  </si>
  <si>
    <t>IL&amp;FS  Infrastructure Debt Fund Series 2B</t>
  </si>
  <si>
    <t>INE437M07075</t>
  </si>
  <si>
    <t>INE117N07030</t>
  </si>
  <si>
    <t>IL&amp;FS  Infrastructure Debt Fund Series 2C</t>
  </si>
  <si>
    <t>INE437M07083</t>
  </si>
  <si>
    <t>INE117N07048</t>
  </si>
  <si>
    <t>IL&amp;FS  Infrastructure Debt Fund Series 3A</t>
  </si>
  <si>
    <t>INE437M07067</t>
  </si>
  <si>
    <t>IL&amp;FS  Infrastructure Debt Fund Series 3B</t>
  </si>
  <si>
    <t>INE117N07022</t>
  </si>
  <si>
    <t>Il&amp;Fs Wind Energy Limited</t>
  </si>
  <si>
    <t>Ghv Hospitality (India) Private Limited</t>
  </si>
  <si>
    <t>Amri Hospital Limited</t>
  </si>
  <si>
    <t>Bg Wind Power Limited</t>
  </si>
  <si>
    <t>Ad Hydro Power Ltd</t>
  </si>
  <si>
    <t>Babcock Borsing Limited</t>
  </si>
  <si>
    <t>Tanglin Developments Limited</t>
  </si>
  <si>
    <t>Janaadhar (India) Private Limited</t>
  </si>
  <si>
    <t>INE453I07120</t>
  </si>
  <si>
    <t>Electrolsteel Casting Ltd</t>
  </si>
  <si>
    <t>INE210A07014</t>
  </si>
  <si>
    <t>Applied For</t>
  </si>
  <si>
    <t>IL&amp;FS Mutual Fund (IDF)</t>
  </si>
  <si>
    <t>3rd Floor, The IL&amp;FS Financial
Bandra Kurla Complex
Bandra (East)
Mumbai</t>
  </si>
  <si>
    <t>PORTFOLIO APPRAISAL</t>
  </si>
  <si>
    <t>By Security Type</t>
  </si>
  <si>
    <t xml:space="preserve">Account : 100001     IDF SERIES 1A  </t>
  </si>
  <si>
    <t>IDF Scheme 1</t>
  </si>
  <si>
    <t>Security</t>
  </si>
  <si>
    <t>Unit Cost</t>
  </si>
  <si>
    <t>Cost</t>
  </si>
  <si>
    <t>Price</t>
  </si>
  <si>
    <t>Market Value</t>
  </si>
  <si>
    <t>Gain / Loss (+/-)</t>
  </si>
  <si>
    <t>% G/L</t>
  </si>
  <si>
    <t>% Assets</t>
  </si>
  <si>
    <t>Accrued Income</t>
  </si>
  <si>
    <t>Bonds / Debentures</t>
  </si>
  <si>
    <t>ADPL_26_SEP_2021</t>
  </si>
  <si>
    <t>GHV HOSPITALITY INDIA PVT LTD_1A_150421</t>
  </si>
  <si>
    <t>Bhilangana Hydro Power Limited_310326</t>
  </si>
  <si>
    <t>ADPL_26_SEP_2021_2B</t>
  </si>
  <si>
    <t>Bhilangana Hydro Power Limited_31032030</t>
  </si>
  <si>
    <t>ADPL_Interscheme_1A_31032019</t>
  </si>
  <si>
    <t>Fixed Deposit</t>
  </si>
  <si>
    <t>CBLO_Margin_04122017</t>
  </si>
  <si>
    <t>Money Market Discounted</t>
  </si>
  <si>
    <t>Cash / Bank</t>
  </si>
  <si>
    <t>CASH</t>
  </si>
  <si>
    <t>CASH Rec/Payable</t>
  </si>
  <si>
    <t>Other Assets</t>
  </si>
  <si>
    <t>Other Liabilities and Assets</t>
  </si>
  <si>
    <t>IL&amp;FS Solar Power Limited_1B_27_12_20</t>
  </si>
  <si>
    <t>IWEL_1B_15042021</t>
  </si>
  <si>
    <t>GHV HOSPITALITY INDIA PVT LTD_1B_150421</t>
  </si>
  <si>
    <t>Babcock Borsig Limited_31032021</t>
  </si>
  <si>
    <t>Bhilangana Hydro Power Limited_310324</t>
  </si>
  <si>
    <t>Time_Technoplast_1B_06092021</t>
  </si>
  <si>
    <t>Bhilangana Hydro Power Limited_310330</t>
  </si>
  <si>
    <t>Babcock Borsig Limited_31032023</t>
  </si>
  <si>
    <t>10.80_AMRI Hospitals Ltd_31032021</t>
  </si>
  <si>
    <t>IL&amp;FS Solar Power Limited_1C_27_12_20</t>
  </si>
  <si>
    <t>Kanchanjunga Power Company Private Limited_31102028</t>
  </si>
  <si>
    <t>IWEL_1C_300920121</t>
  </si>
  <si>
    <t>GHV HOSPITALITY INDIA PVT LTD_1C_150421</t>
  </si>
  <si>
    <t>Babcock Borsig Limited_30062020</t>
  </si>
  <si>
    <t>10.80_AMRI Hospitals Ltd_31032024</t>
  </si>
  <si>
    <t>Bhilwara Green Energy Limited A</t>
  </si>
  <si>
    <t>Babcock Borsig Limited_31032023_2</t>
  </si>
  <si>
    <t>IWEL_2A_30092021</t>
  </si>
  <si>
    <t>Babcock Borsig Limited_31032023_1C</t>
  </si>
  <si>
    <t>Time_Technoplast_1C_06092021</t>
  </si>
  <si>
    <t>CCIL MARGIN 01112017</t>
  </si>
  <si>
    <t>8.40_CBLO_1C_06042015</t>
  </si>
  <si>
    <t>Babcock Borsig Limited_30062022</t>
  </si>
  <si>
    <t>GHV HOSPITALITY INDIA PVT LTD_2A_150421</t>
  </si>
  <si>
    <t>Kanchanjunga Power Company Private Limited_31052029</t>
  </si>
  <si>
    <t>10.70% Janaadhar private Limited 19.03.2023</t>
  </si>
  <si>
    <t>13.50% Janaadhar private Limited 19.03.2023</t>
  </si>
  <si>
    <t>10.80_AMRI Hospitals Ltd_30092020</t>
  </si>
  <si>
    <t>Babcock Borsig Limited_2A_31032023</t>
  </si>
  <si>
    <t>Time_Technoplast_2B_06092021</t>
  </si>
  <si>
    <t>IWEL_2B_30092021</t>
  </si>
  <si>
    <t>GHV HOSPITALITY INDIA PVT LTD_2B_150421</t>
  </si>
  <si>
    <t>Babcock Borsig Limited_31122019</t>
  </si>
  <si>
    <t>BABCOCK BORSIG LIMITED_31032023</t>
  </si>
  <si>
    <t>Kanchanjunga Power Company Private Limited_31072029</t>
  </si>
  <si>
    <t>IL&amp;FS Solar Power Limited_2B_27_12_20</t>
  </si>
  <si>
    <t>CBLO MARGIN 20122017</t>
  </si>
  <si>
    <t>ADPL_Interescheme_2C_26_SEP_2021</t>
  </si>
  <si>
    <t>IL&amp;FS Solar Power Limited_2C_27_12_20</t>
  </si>
  <si>
    <t>10.80_AMRI Hospitals Ltd_31032027</t>
  </si>
  <si>
    <t>Kanchanjunga Power Company Private Limited_31102029</t>
  </si>
  <si>
    <t>IL&amp;FS Solar Power Limited_2C_27_12_20_2</t>
  </si>
  <si>
    <t>Babcock Borsig Limited_2C_31032023</t>
  </si>
  <si>
    <t>Time_Technoplast_2C_06092021</t>
  </si>
  <si>
    <t>CBLO MARGIN _30092016</t>
  </si>
  <si>
    <t>CBLO MARGIN 01082018</t>
  </si>
  <si>
    <t>CCIL MARGIN 08122017</t>
  </si>
  <si>
    <t>CBLO_Margin_28092017</t>
  </si>
  <si>
    <t>CBLO_Margin_28082017</t>
  </si>
  <si>
    <t>CBLO_MARGIN_04092017</t>
  </si>
  <si>
    <t>Bhilangana Hydro Power Limited_31122022</t>
  </si>
  <si>
    <t>IL&amp;FS Solar Power Limited_1A_27_12_20</t>
  </si>
  <si>
    <t>Bhilangana Hydro Power Limited_31 March 2021</t>
  </si>
  <si>
    <t>Janaadhar private Limited 19.03.2023</t>
  </si>
  <si>
    <t>CBLO</t>
  </si>
  <si>
    <t>IL&amp;FS  Infrastructure Debt Fund Series 1ACBLO Margin</t>
  </si>
  <si>
    <t>Monthly  Portfolio statement as on December 31, 2018CBLO Margin</t>
  </si>
  <si>
    <t>Instrument Name</t>
  </si>
  <si>
    <t>Listed / Unlisted</t>
  </si>
  <si>
    <t>IND A(SO)</t>
  </si>
  <si>
    <t>Unlisted</t>
  </si>
  <si>
    <t>CARE A- (SO)</t>
  </si>
  <si>
    <t>Unrated</t>
  </si>
  <si>
    <t>CARE A</t>
  </si>
  <si>
    <t>ICRA BBB</t>
  </si>
  <si>
    <t>Listed</t>
  </si>
  <si>
    <t>ICRA BBB+</t>
  </si>
  <si>
    <t>ICRA BB+ (SO)</t>
  </si>
  <si>
    <t>[ICRA]BBB -</t>
  </si>
  <si>
    <t>CRISIL BBB -</t>
  </si>
  <si>
    <t>BWR A+ (SO)</t>
  </si>
  <si>
    <t>CARE BBB-</t>
  </si>
  <si>
    <t>CARE BBB+</t>
  </si>
  <si>
    <t>BWR A+</t>
  </si>
  <si>
    <t>CRISIL (AA-)</t>
  </si>
  <si>
    <t>CBLO_MARGIN_260319</t>
  </si>
  <si>
    <t>Monthly  Portfolio statement as on March 31, 2019</t>
  </si>
  <si>
    <t>5.96.CBLO_1B30042019</t>
  </si>
  <si>
    <t>5.96.CBLO_1C30042019</t>
  </si>
  <si>
    <t>5.96.CBLO_2A30042019</t>
  </si>
  <si>
    <t>5.96.CBLO_2B30042019</t>
  </si>
  <si>
    <t>5.96.CBLO_3A30042019</t>
  </si>
  <si>
    <t>5.96.CBLO_3B30042019</t>
  </si>
  <si>
    <t>As Of 30/04/2019</t>
  </si>
  <si>
    <t>Triparty Repo</t>
  </si>
  <si>
    <t>Monthly  Portfolio statement as on April 30, 2019</t>
  </si>
  <si>
    <t>IL&amp;FS Solar Power Limited</t>
  </si>
  <si>
    <t>IL&amp;FS Wind Energy Limited</t>
  </si>
  <si>
    <t>GHV Hospitality (India) Private Limited</t>
  </si>
  <si>
    <t>AMRI Hospital Limited</t>
  </si>
  <si>
    <t>The IL&amp;FS Financial Centre, 1st Floor, Plot C-22, G-Block, Bandra Kurla Complex, Bandra East, Mumbai-400051 (www.ilfsinfrafund.com)</t>
  </si>
  <si>
    <t>Triparty Repo Margin</t>
  </si>
  <si>
    <t>Undrawn Amount for Scheme 2A</t>
  </si>
  <si>
    <t>Undrawn Amount for Scheme 2B</t>
  </si>
  <si>
    <t>Undrawn Amount for Scheme 2C</t>
  </si>
  <si>
    <t>ICRA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</si>
</sst>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 * #,##0_)_£_ ;_ * \(#,##0\)_£_ ;_ * &quot;-&quot;??_)_£_ ;_ @_ "/>
    <numFmt numFmtId="167" formatCode="#,##0.00_ ;\-#,##0.00\ "/>
  </numFmts>
  <fonts count="28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1" fillId="0" borderId="0"/>
    <xf numFmtId="0" fontId="10" fillId="0" borderId="0"/>
    <xf numFmtId="0" fontId="10" fillId="8" borderId="8" applyNumberFormat="0" applyFont="0" applyAlignment="0" applyProtection="0"/>
    <xf numFmtId="0" fontId="23" fillId="6" borderId="5" applyNumberFormat="0" applyAlignment="0" applyProtection="0"/>
    <xf numFmtId="9" fontId="1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 applyFill="1" applyBorder="1"/>
    <xf numFmtId="165" fontId="2" fillId="0" borderId="0" xfId="1" applyNumberFormat="1" applyFont="1" applyFill="1" applyBorder="1"/>
    <xf numFmtId="10" fontId="2" fillId="0" borderId="0" xfId="2" applyNumberFormat="1" applyFont="1" applyFill="1" applyBorder="1"/>
    <xf numFmtId="0" fontId="2" fillId="0" borderId="0" xfId="0" applyFont="1" applyBorder="1"/>
    <xf numFmtId="10" fontId="2" fillId="0" borderId="0" xfId="2" applyNumberFormat="1" applyFont="1" applyBorder="1"/>
    <xf numFmtId="0" fontId="2" fillId="0" borderId="13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0" fontId="2" fillId="0" borderId="14" xfId="2" applyNumberFormat="1" applyFont="1" applyFill="1" applyBorder="1" applyAlignment="1">
      <alignment horizontal="right"/>
    </xf>
    <xf numFmtId="166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64" fontId="3" fillId="0" borderId="0" xfId="1" applyFont="1" applyFill="1" applyBorder="1" applyAlignment="1">
      <alignment horizontal="center" vertical="top" wrapText="1"/>
    </xf>
    <xf numFmtId="10" fontId="2" fillId="0" borderId="0" xfId="0" applyNumberFormat="1" applyFont="1" applyBorder="1"/>
    <xf numFmtId="0" fontId="2" fillId="0" borderId="13" xfId="0" applyFont="1" applyFill="1" applyBorder="1"/>
    <xf numFmtId="39" fontId="2" fillId="0" borderId="0" xfId="0" applyNumberFormat="1" applyFont="1" applyFill="1" applyBorder="1"/>
    <xf numFmtId="10" fontId="2" fillId="0" borderId="14" xfId="0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4" fontId="2" fillId="0" borderId="0" xfId="0" applyNumberFormat="1" applyFont="1" applyFill="1" applyBorder="1"/>
    <xf numFmtId="0" fontId="2" fillId="0" borderId="13" xfId="0" applyFont="1" applyBorder="1"/>
    <xf numFmtId="164" fontId="8" fillId="0" borderId="0" xfId="1" applyFont="1" applyFill="1" applyBorder="1"/>
    <xf numFmtId="0" fontId="8" fillId="34" borderId="0" xfId="0" applyFont="1" applyFill="1" applyBorder="1"/>
    <xf numFmtId="39" fontId="8" fillId="34" borderId="0" xfId="0" applyNumberFormat="1" applyFont="1" applyFill="1" applyBorder="1"/>
    <xf numFmtId="10" fontId="8" fillId="34" borderId="0" xfId="0" applyNumberFormat="1" applyFont="1" applyFill="1" applyBorder="1"/>
    <xf numFmtId="0" fontId="8" fillId="0" borderId="0" xfId="0" applyFont="1" applyFill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39" fontId="8" fillId="0" borderId="0" xfId="0" applyNumberFormat="1" applyFont="1" applyFill="1" applyBorder="1"/>
    <xf numFmtId="10" fontId="8" fillId="0" borderId="14" xfId="0" applyNumberFormat="1" applyFont="1" applyFill="1" applyBorder="1"/>
    <xf numFmtId="164" fontId="2" fillId="0" borderId="0" xfId="1" applyFont="1" applyFill="1" applyBorder="1"/>
    <xf numFmtId="164" fontId="2" fillId="0" borderId="14" xfId="1" applyFont="1" applyFill="1" applyBorder="1"/>
    <xf numFmtId="4" fontId="8" fillId="34" borderId="0" xfId="1" applyNumberFormat="1" applyFont="1" applyFill="1" applyBorder="1"/>
    <xf numFmtId="10" fontId="8" fillId="34" borderId="14" xfId="1" applyNumberFormat="1" applyFont="1" applyFill="1" applyBorder="1"/>
    <xf numFmtId="10" fontId="8" fillId="0" borderId="14" xfId="1" applyNumberFormat="1" applyFont="1" applyFill="1" applyBorder="1"/>
    <xf numFmtId="10" fontId="2" fillId="0" borderId="14" xfId="0" applyNumberFormat="1" applyFont="1" applyFill="1" applyBorder="1" applyAlignment="1">
      <alignment horizontal="right"/>
    </xf>
    <xf numFmtId="0" fontId="3" fillId="33" borderId="0" xfId="0" applyFont="1" applyFill="1" applyBorder="1"/>
    <xf numFmtId="39" fontId="3" fillId="33" borderId="0" xfId="0" applyNumberFormat="1" applyFont="1" applyFill="1" applyBorder="1"/>
    <xf numFmtId="10" fontId="3" fillId="33" borderId="14" xfId="2" applyNumberFormat="1" applyFont="1" applyFill="1" applyBorder="1"/>
    <xf numFmtId="0" fontId="3" fillId="0" borderId="0" xfId="0" applyFont="1" applyFill="1" applyBorder="1"/>
    <xf numFmtId="39" fontId="3" fillId="0" borderId="0" xfId="0" applyNumberFormat="1" applyFont="1" applyFill="1" applyBorder="1"/>
    <xf numFmtId="10" fontId="3" fillId="0" borderId="14" xfId="2" applyNumberFormat="1" applyFont="1" applyFill="1" applyBorder="1"/>
    <xf numFmtId="0" fontId="7" fillId="0" borderId="0" xfId="3" applyFont="1" applyFill="1" applyBorder="1"/>
    <xf numFmtId="0" fontId="2" fillId="0" borderId="14" xfId="0" applyFont="1" applyFill="1" applyBorder="1"/>
    <xf numFmtId="10" fontId="2" fillId="0" borderId="0" xfId="0" applyNumberFormat="1" applyFont="1" applyFill="1" applyBorder="1"/>
    <xf numFmtId="4" fontId="2" fillId="0" borderId="0" xfId="1" applyNumberFormat="1" applyFont="1" applyFill="1" applyBorder="1"/>
    <xf numFmtId="0" fontId="2" fillId="0" borderId="0" xfId="0" applyFont="1" applyFill="1"/>
    <xf numFmtId="165" fontId="2" fillId="0" borderId="0" xfId="1" applyNumberFormat="1" applyFont="1" applyFill="1"/>
    <xf numFmtId="10" fontId="2" fillId="0" borderId="0" xfId="2" applyNumberFormat="1" applyFont="1" applyFill="1"/>
    <xf numFmtId="10" fontId="2" fillId="0" borderId="0" xfId="2" applyNumberFormat="1" applyFont="1"/>
    <xf numFmtId="0" fontId="8" fillId="0" borderId="0" xfId="0" applyFont="1" applyFill="1" applyBorder="1" applyAlignment="1">
      <alignment horizontal="left" vertical="top"/>
    </xf>
    <xf numFmtId="10" fontId="8" fillId="0" borderId="0" xfId="2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0" fontId="2" fillId="0" borderId="0" xfId="0" applyNumberFormat="1" applyFont="1"/>
    <xf numFmtId="3" fontId="2" fillId="0" borderId="0" xfId="0" applyNumberFormat="1" applyFont="1" applyFill="1" applyBorder="1"/>
    <xf numFmtId="39" fontId="2" fillId="0" borderId="0" xfId="0" applyNumberFormat="1" applyFont="1" applyFill="1"/>
    <xf numFmtId="4" fontId="2" fillId="0" borderId="0" xfId="0" applyNumberFormat="1" applyFont="1" applyFill="1"/>
    <xf numFmtId="0" fontId="8" fillId="35" borderId="0" xfId="0" applyFont="1" applyFill="1" applyBorder="1"/>
    <xf numFmtId="39" fontId="8" fillId="35" borderId="0" xfId="0" applyNumberFormat="1" applyFont="1" applyFill="1" applyBorder="1"/>
    <xf numFmtId="10" fontId="8" fillId="35" borderId="14" xfId="2" applyNumberFormat="1" applyFont="1" applyFill="1" applyBorder="1"/>
    <xf numFmtId="4" fontId="8" fillId="0" borderId="0" xfId="0" applyNumberFormat="1" applyFont="1" applyFill="1" applyBorder="1"/>
    <xf numFmtId="167" fontId="2" fillId="0" borderId="0" xfId="0" applyNumberFormat="1" applyFont="1" applyFill="1"/>
    <xf numFmtId="3" fontId="2" fillId="0" borderId="0" xfId="0" applyNumberFormat="1" applyFont="1" applyFill="1"/>
    <xf numFmtId="164" fontId="8" fillId="34" borderId="0" xfId="1" applyFont="1" applyFill="1" applyBorder="1"/>
    <xf numFmtId="10" fontId="8" fillId="34" borderId="14" xfId="0" applyNumberFormat="1" applyFont="1" applyFill="1" applyBorder="1" applyAlignment="1">
      <alignment horizontal="right"/>
    </xf>
    <xf numFmtId="10" fontId="8" fillId="34" borderId="14" xfId="0" applyNumberFormat="1" applyFont="1" applyFill="1" applyBorder="1"/>
    <xf numFmtId="4" fontId="2" fillId="0" borderId="0" xfId="0" applyNumberFormat="1" applyFont="1"/>
    <xf numFmtId="165" fontId="2" fillId="0" borderId="0" xfId="1" applyNumberFormat="1" applyFont="1"/>
    <xf numFmtId="0" fontId="8" fillId="0" borderId="0" xfId="0" applyFont="1" applyBorder="1" applyAlignment="1">
      <alignment horizontal="left" vertical="top"/>
    </xf>
    <xf numFmtId="10" fontId="8" fillId="0" borderId="0" xfId="2" applyNumberFormat="1" applyFont="1" applyBorder="1" applyAlignment="1">
      <alignment horizontal="left" vertical="top"/>
    </xf>
    <xf numFmtId="39" fontId="2" fillId="0" borderId="0" xfId="0" applyNumberFormat="1" applyFont="1" applyBorder="1"/>
    <xf numFmtId="10" fontId="2" fillId="0" borderId="14" xfId="0" applyNumberFormat="1" applyFont="1" applyBorder="1"/>
    <xf numFmtId="0" fontId="0" fillId="0" borderId="0" xfId="0" applyFont="1"/>
    <xf numFmtId="167" fontId="2" fillId="0" borderId="0" xfId="0" applyNumberFormat="1" applyFont="1" applyFill="1" applyBorder="1"/>
    <xf numFmtId="164" fontId="2" fillId="0" borderId="0" xfId="1" applyFont="1" applyBorder="1"/>
    <xf numFmtId="165" fontId="8" fillId="34" borderId="0" xfId="1" applyNumberFormat="1" applyFont="1" applyFill="1" applyBorder="1"/>
    <xf numFmtId="4" fontId="3" fillId="33" borderId="14" xfId="2" applyNumberFormat="1" applyFont="1" applyFill="1" applyBorder="1"/>
    <xf numFmtId="4" fontId="3" fillId="0" borderId="0" xfId="2" applyNumberFormat="1" applyFont="1" applyFill="1" applyBorder="1"/>
    <xf numFmtId="10" fontId="3" fillId="0" borderId="0" xfId="2" applyNumberFormat="1" applyFont="1" applyFill="1" applyBorder="1"/>
    <xf numFmtId="165" fontId="2" fillId="0" borderId="0" xfId="32" applyNumberFormat="1" applyFont="1" applyFill="1" applyBorder="1"/>
    <xf numFmtId="10" fontId="2" fillId="0" borderId="0" xfId="46" applyNumberFormat="1" applyFont="1" applyFill="1" applyBorder="1"/>
    <xf numFmtId="10" fontId="2" fillId="0" borderId="0" xfId="46" applyNumberFormat="1" applyFont="1" applyBorder="1"/>
    <xf numFmtId="165" fontId="4" fillId="0" borderId="0" xfId="32" applyNumberFormat="1" applyFont="1" applyFill="1" applyBorder="1" applyAlignment="1">
      <alignment horizontal="center"/>
    </xf>
    <xf numFmtId="10" fontId="2" fillId="0" borderId="14" xfId="46" applyNumberFormat="1" applyFont="1" applyFill="1" applyBorder="1" applyAlignment="1">
      <alignment horizontal="right"/>
    </xf>
    <xf numFmtId="166" fontId="3" fillId="33" borderId="0" xfId="32" applyNumberFormat="1" applyFont="1" applyFill="1" applyBorder="1" applyAlignment="1">
      <alignment horizontal="center" vertical="top" wrapText="1"/>
    </xf>
    <xf numFmtId="39" fontId="3" fillId="33" borderId="0" xfId="32" applyNumberFormat="1" applyFont="1" applyFill="1" applyBorder="1" applyAlignment="1">
      <alignment horizontal="center" vertical="top" wrapText="1"/>
    </xf>
    <xf numFmtId="164" fontId="3" fillId="0" borderId="0" xfId="32" applyFont="1" applyFill="1" applyBorder="1" applyAlignment="1">
      <alignment horizontal="center" vertical="top" wrapText="1"/>
    </xf>
    <xf numFmtId="10" fontId="2" fillId="0" borderId="14" xfId="0" applyNumberFormat="1" applyFont="1" applyFill="1" applyBorder="1" applyAlignment="1">
      <alignment vertical="top"/>
    </xf>
    <xf numFmtId="10" fontId="8" fillId="34" borderId="14" xfId="46" applyNumberFormat="1" applyFont="1" applyFill="1" applyBorder="1"/>
    <xf numFmtId="167" fontId="2" fillId="0" borderId="0" xfId="0" applyNumberFormat="1" applyFont="1" applyBorder="1"/>
    <xf numFmtId="9" fontId="8" fillId="0" borderId="14" xfId="46" applyFont="1" applyFill="1" applyBorder="1"/>
    <xf numFmtId="164" fontId="2" fillId="0" borderId="0" xfId="32" applyFont="1" applyFill="1" applyBorder="1"/>
    <xf numFmtId="10" fontId="8" fillId="0" borderId="0" xfId="46" applyNumberFormat="1" applyFont="1" applyFill="1" applyBorder="1" applyAlignment="1">
      <alignment horizontal="left" vertical="top"/>
    </xf>
    <xf numFmtId="164" fontId="8" fillId="34" borderId="0" xfId="32" applyFont="1" applyFill="1" applyBorder="1"/>
    <xf numFmtId="39" fontId="2" fillId="35" borderId="0" xfId="0" applyNumberFormat="1" applyFont="1" applyFill="1" applyBorder="1"/>
    <xf numFmtId="10" fontId="3" fillId="33" borderId="14" xfId="46" applyNumberFormat="1" applyFont="1" applyFill="1" applyBorder="1"/>
    <xf numFmtId="10" fontId="3" fillId="0" borderId="14" xfId="46" applyNumberFormat="1" applyFont="1" applyFill="1" applyBorder="1"/>
    <xf numFmtId="4" fontId="2" fillId="0" borderId="0" xfId="32" applyNumberFormat="1" applyFont="1" applyFill="1" applyBorder="1"/>
    <xf numFmtId="0" fontId="2" fillId="0" borderId="0" xfId="0" applyFont="1" applyFill="1" applyBorder="1" applyAlignment="1">
      <alignment vertical="top"/>
    </xf>
    <xf numFmtId="165" fontId="2" fillId="0" borderId="0" xfId="32" applyNumberFormat="1" applyFont="1" applyFill="1" applyBorder="1" applyAlignment="1">
      <alignment vertical="top"/>
    </xf>
    <xf numFmtId="10" fontId="2" fillId="0" borderId="0" xfId="46" applyNumberFormat="1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10" fontId="2" fillId="0" borderId="0" xfId="46" applyNumberFormat="1" applyFont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0" fontId="2" fillId="0" borderId="0" xfId="0" applyNumberFormat="1" applyFont="1" applyBorder="1" applyAlignment="1">
      <alignment vertical="top"/>
    </xf>
    <xf numFmtId="10" fontId="2" fillId="0" borderId="0" xfId="0" applyNumberFormat="1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top" wrapText="1"/>
    </xf>
    <xf numFmtId="166" fontId="3" fillId="0" borderId="0" xfId="32" applyNumberFormat="1" applyFont="1" applyFill="1" applyBorder="1" applyAlignment="1">
      <alignment horizontal="center" vertical="top" wrapText="1"/>
    </xf>
    <xf numFmtId="39" fontId="6" fillId="0" borderId="0" xfId="32" applyNumberFormat="1" applyFont="1" applyFill="1" applyBorder="1" applyAlignment="1">
      <alignment horizontal="center" vertical="top" wrapText="1"/>
    </xf>
    <xf numFmtId="10" fontId="3" fillId="0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/>
    </xf>
    <xf numFmtId="39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vertical="top"/>
    </xf>
    <xf numFmtId="39" fontId="8" fillId="0" borderId="0" xfId="0" applyNumberFormat="1" applyFont="1" applyFill="1" applyBorder="1" applyAlignment="1">
      <alignment vertical="top"/>
    </xf>
    <xf numFmtId="10" fontId="8" fillId="0" borderId="14" xfId="0" applyNumberFormat="1" applyFont="1" applyFill="1" applyBorder="1" applyAlignment="1">
      <alignment vertical="top"/>
    </xf>
    <xf numFmtId="0" fontId="2" fillId="0" borderId="13" xfId="0" applyFont="1" applyBorder="1" applyAlignment="1">
      <alignment vertical="top"/>
    </xf>
    <xf numFmtId="0" fontId="8" fillId="34" borderId="0" xfId="0" applyFont="1" applyFill="1" applyBorder="1" applyAlignment="1">
      <alignment vertical="top"/>
    </xf>
    <xf numFmtId="164" fontId="8" fillId="34" borderId="0" xfId="32" applyFont="1" applyFill="1" applyBorder="1" applyAlignment="1">
      <alignment vertical="top"/>
    </xf>
    <xf numFmtId="10" fontId="8" fillId="34" borderId="14" xfId="46" applyNumberFormat="1" applyFont="1" applyFill="1" applyBorder="1" applyAlignment="1">
      <alignment vertical="top"/>
    </xf>
    <xf numFmtId="10" fontId="8" fillId="34" borderId="14" xfId="32" applyNumberFormat="1" applyFont="1" applyFill="1" applyBorder="1" applyAlignment="1">
      <alignment vertical="top"/>
    </xf>
    <xf numFmtId="39" fontId="8" fillId="34" borderId="0" xfId="0" applyNumberFormat="1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39" fontId="3" fillId="33" borderId="0" xfId="0" applyNumberFormat="1" applyFont="1" applyFill="1" applyBorder="1" applyAlignment="1">
      <alignment vertical="top"/>
    </xf>
    <xf numFmtId="10" fontId="3" fillId="33" borderId="14" xfId="46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39" fontId="3" fillId="0" borderId="0" xfId="0" applyNumberFormat="1" applyFont="1" applyFill="1" applyBorder="1" applyAlignment="1">
      <alignment vertical="top"/>
    </xf>
    <xf numFmtId="10" fontId="3" fillId="0" borderId="14" xfId="46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165" fontId="2" fillId="0" borderId="0" xfId="32" applyNumberFormat="1" applyFont="1" applyBorder="1" applyAlignment="1">
      <alignment vertical="top"/>
    </xf>
    <xf numFmtId="10" fontId="8" fillId="0" borderId="0" xfId="46" applyNumberFormat="1" applyFont="1" applyBorder="1" applyAlignment="1">
      <alignment horizontal="left" vertical="top"/>
    </xf>
    <xf numFmtId="39" fontId="2" fillId="0" borderId="0" xfId="0" applyNumberFormat="1" applyFont="1" applyBorder="1" applyAlignment="1">
      <alignment vertical="top"/>
    </xf>
    <xf numFmtId="10" fontId="2" fillId="0" borderId="14" xfId="0" applyNumberFormat="1" applyFont="1" applyBorder="1" applyAlignment="1">
      <alignment vertical="top"/>
    </xf>
    <xf numFmtId="10" fontId="8" fillId="34" borderId="14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65" fontId="8" fillId="34" borderId="0" xfId="32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4" xfId="32" applyFont="1" applyFill="1" applyBorder="1"/>
    <xf numFmtId="10" fontId="8" fillId="34" borderId="14" xfId="32" applyNumberFormat="1" applyFont="1" applyFill="1" applyBorder="1"/>
    <xf numFmtId="164" fontId="8" fillId="0" borderId="0" xfId="32" applyFont="1" applyFill="1" applyBorder="1"/>
    <xf numFmtId="10" fontId="8" fillId="0" borderId="14" xfId="32" applyNumberFormat="1" applyFont="1" applyFill="1" applyBorder="1"/>
    <xf numFmtId="167" fontId="0" fillId="0" borderId="0" xfId="0" applyNumberFormat="1"/>
    <xf numFmtId="165" fontId="0" fillId="0" borderId="0" xfId="0" applyNumberFormat="1"/>
    <xf numFmtId="0" fontId="0" fillId="0" borderId="0" xfId="0" applyFill="1"/>
    <xf numFmtId="167" fontId="0" fillId="0" borderId="0" xfId="0" applyNumberFormat="1" applyFill="1"/>
    <xf numFmtId="0" fontId="2" fillId="0" borderId="0" xfId="3" applyFont="1" applyFill="1" applyBorder="1"/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0" fontId="26" fillId="36" borderId="15" xfId="0" applyFont="1" applyFill="1" applyBorder="1"/>
    <xf numFmtId="0" fontId="26" fillId="36" borderId="16" xfId="0" applyFont="1" applyFill="1" applyBorder="1"/>
    <xf numFmtId="0" fontId="26" fillId="36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27" fillId="0" borderId="0" xfId="1" applyNumberFormat="1" applyFont="1"/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33" borderId="13" xfId="0" applyFont="1" applyFill="1" applyBorder="1" applyAlignment="1">
      <alignment horizontal="center" vertical="top" wrapText="1"/>
    </xf>
    <xf numFmtId="166" fontId="3" fillId="33" borderId="0" xfId="1" applyNumberFormat="1" applyFont="1" applyFill="1" applyBorder="1" applyAlignment="1">
      <alignment horizontal="center" vertical="top" wrapText="1"/>
    </xf>
    <xf numFmtId="10" fontId="3" fillId="33" borderId="14" xfId="2" applyNumberFormat="1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66" fontId="3" fillId="33" borderId="0" xfId="32" applyNumberFormat="1" applyFont="1" applyFill="1" applyBorder="1" applyAlignment="1">
      <alignment horizontal="center" vertical="top" wrapText="1"/>
    </xf>
    <xf numFmtId="10" fontId="3" fillId="33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</cellXfs>
  <cellStyles count="49">
    <cellStyle name="_x000a_386grabber=m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3"/>
    <cellStyle name="Normal 3" xfId="42"/>
    <cellStyle name="Normal 4" xfId="43"/>
    <cellStyle name="Note 2" xfId="44"/>
    <cellStyle name="Output 2" xfId="45"/>
    <cellStyle name="Percent" xfId="2" builtinId="5"/>
    <cellStyle name="Percent 2" xfId="46"/>
    <cellStyle name="Total 2" xfId="47"/>
    <cellStyle name="Warning Text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257175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461799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409575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00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542925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457200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383299</xdr:colOff>
      <xdr:row>3</xdr:row>
      <xdr:rowOff>0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DF/Live%20_IDF/NAV/2014-2015/2015-2016/2016-2017/2019-%202020/APR%2019/Portfolio/IL&amp;FS%20Mutual%20Fund%20(IDF)_P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 disclosure"/>
      <sheetName val="Portfolio Dis Ser2"/>
      <sheetName val="Series 1"/>
      <sheetName val="Series 2"/>
      <sheetName val="saurabh_100001_PortfolioApprais"/>
      <sheetName val="Portfolio return"/>
      <sheetName val="1A"/>
      <sheetName val="1B"/>
      <sheetName val="1C"/>
      <sheetName val="2A"/>
      <sheetName val="2B"/>
      <sheetName val="2C"/>
      <sheetName val="Series 3"/>
      <sheetName val="PORTFOLIO APPRAISAL"/>
      <sheetName val="Sheet3"/>
      <sheetName val="MASTER"/>
      <sheetName val="Group Company"/>
    </sheetNames>
    <sheetDataSet>
      <sheetData sheetId="0">
        <row r="11">
          <cell r="D11" t="str">
            <v>INE810V08031</v>
          </cell>
          <cell r="E11">
            <v>0</v>
          </cell>
          <cell r="F11">
            <v>0</v>
          </cell>
          <cell r="G11">
            <v>0</v>
          </cell>
        </row>
        <row r="14">
          <cell r="D14" t="str">
            <v>INE647U07015</v>
          </cell>
          <cell r="E14">
            <v>0</v>
          </cell>
          <cell r="F14">
            <v>0</v>
          </cell>
          <cell r="G14">
            <v>0</v>
          </cell>
        </row>
        <row r="15">
          <cell r="D15" t="str">
            <v>INE683V07026</v>
          </cell>
          <cell r="E15">
            <v>0</v>
          </cell>
          <cell r="F15">
            <v>0</v>
          </cell>
          <cell r="G15">
            <v>0</v>
          </cell>
        </row>
        <row r="16">
          <cell r="D16" t="str">
            <v>INE01F007012</v>
          </cell>
          <cell r="E16">
            <v>0</v>
          </cell>
          <cell r="F16">
            <v>0</v>
          </cell>
          <cell r="G16">
            <v>0</v>
          </cell>
        </row>
        <row r="17">
          <cell r="D17" t="str">
            <v>INE453I07153</v>
          </cell>
          <cell r="E17">
            <v>0</v>
          </cell>
          <cell r="F17">
            <v>0</v>
          </cell>
          <cell r="G17">
            <v>0</v>
          </cell>
        </row>
        <row r="18">
          <cell r="D18" t="str">
            <v>INE453I07161</v>
          </cell>
          <cell r="E18">
            <v>0</v>
          </cell>
          <cell r="F18">
            <v>0</v>
          </cell>
          <cell r="G18">
            <v>0</v>
          </cell>
        </row>
        <row r="19">
          <cell r="F19">
            <v>0</v>
          </cell>
          <cell r="G19">
            <v>0</v>
          </cell>
        </row>
        <row r="20">
          <cell r="F20">
            <v>0.35000000009313226</v>
          </cell>
          <cell r="G20">
            <v>3.5000000009313224E-6</v>
          </cell>
        </row>
        <row r="21">
          <cell r="F21">
            <v>0.35000000009313226</v>
          </cell>
          <cell r="G21">
            <v>3.5000000009313224E-6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43"/>
  <sheetViews>
    <sheetView view="pageBreakPreview" topLeftCell="C1" zoomScale="87" zoomScaleNormal="85" zoomScaleSheetLayoutView="87" workbookViewId="0">
      <selection activeCell="E15" sqref="E15"/>
    </sheetView>
  </sheetViews>
  <sheetFormatPr defaultRowHeight="15.75"/>
  <cols>
    <col min="1" max="1" width="20.5703125" style="1" hidden="1" customWidth="1"/>
    <col min="2" max="2" width="8.42578125" style="1" hidden="1" customWidth="1"/>
    <col min="3" max="3" width="7.5703125" style="1" customWidth="1"/>
    <col min="4" max="4" width="58.7109375" style="1" customWidth="1"/>
    <col min="5" max="5" width="20" style="1" bestFit="1" customWidth="1"/>
    <col min="6" max="6" width="16.42578125" style="1" customWidth="1"/>
    <col min="7" max="7" width="18.42578125" style="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3" hidden="1" customWidth="1"/>
    <col min="13" max="13" width="15.7109375" style="1" customWidth="1"/>
    <col min="14" max="14" width="25.7109375" style="1" bestFit="1" customWidth="1"/>
    <col min="15" max="15" width="12.42578125" style="1" bestFit="1" customWidth="1"/>
    <col min="16" max="16" width="9.42578125" style="1" bestFit="1" customWidth="1"/>
    <col min="17" max="17" width="9.28515625" style="1" bestFit="1" customWidth="1"/>
    <col min="18" max="16384" width="9.140625" style="1"/>
  </cols>
  <sheetData>
    <row r="5" spans="1:13">
      <c r="C5" s="1" t="s">
        <v>0</v>
      </c>
    </row>
    <row r="7" spans="1:13" s="4" customFormat="1" ht="15.75" customHeight="1">
      <c r="C7" s="171" t="s">
        <v>1</v>
      </c>
      <c r="D7" s="172"/>
      <c r="E7" s="172"/>
      <c r="F7" s="172"/>
      <c r="G7" s="172"/>
      <c r="H7" s="172"/>
      <c r="I7" s="173"/>
      <c r="J7" s="1"/>
      <c r="L7" s="5"/>
      <c r="M7" s="1"/>
    </row>
    <row r="8" spans="1:13" s="4" customFormat="1" ht="15.75" customHeight="1">
      <c r="C8" s="174" t="s">
        <v>197</v>
      </c>
      <c r="D8" s="175"/>
      <c r="E8" s="175"/>
      <c r="F8" s="175"/>
      <c r="G8" s="175"/>
      <c r="H8" s="175"/>
      <c r="I8" s="176"/>
      <c r="J8" s="1"/>
      <c r="L8" s="5"/>
      <c r="M8" s="1"/>
    </row>
    <row r="9" spans="1:13">
      <c r="C9" s="177"/>
      <c r="D9" s="178"/>
      <c r="E9" s="178"/>
      <c r="F9" s="178"/>
      <c r="G9" s="178"/>
      <c r="H9" s="178"/>
      <c r="I9" s="179"/>
    </row>
    <row r="10" spans="1:13">
      <c r="C10" s="6"/>
      <c r="D10" s="7"/>
      <c r="E10" s="8"/>
      <c r="F10" s="8"/>
      <c r="G10" s="9"/>
      <c r="H10" s="10"/>
      <c r="I10" s="11"/>
    </row>
    <row r="11" spans="1:13" s="4" customFormat="1">
      <c r="C11" s="180" t="s">
        <v>2</v>
      </c>
      <c r="D11" s="181" t="s">
        <v>3</v>
      </c>
      <c r="E11" s="181" t="s">
        <v>4</v>
      </c>
      <c r="F11" s="12" t="s">
        <v>5</v>
      </c>
      <c r="G11" s="181" t="s">
        <v>6</v>
      </c>
      <c r="H11" s="13" t="s">
        <v>7</v>
      </c>
      <c r="I11" s="182" t="s">
        <v>8</v>
      </c>
      <c r="J11" s="14"/>
      <c r="K11" s="15"/>
      <c r="L11" s="5"/>
      <c r="M11" s="14"/>
    </row>
    <row r="12" spans="1:13">
      <c r="C12" s="180"/>
      <c r="D12" s="181"/>
      <c r="E12" s="181"/>
      <c r="F12" s="12"/>
      <c r="G12" s="181"/>
      <c r="H12" s="13" t="s">
        <v>9</v>
      </c>
      <c r="I12" s="182"/>
    </row>
    <row r="13" spans="1:13">
      <c r="C13" s="16"/>
      <c r="H13" s="17"/>
      <c r="I13" s="18"/>
    </row>
    <row r="14" spans="1:13">
      <c r="C14" s="16"/>
      <c r="D14" s="19" t="s">
        <v>10</v>
      </c>
      <c r="H14" s="17"/>
      <c r="I14" s="18"/>
    </row>
    <row r="15" spans="1:13">
      <c r="A15" s="1" t="str">
        <f>+$C$7&amp;D15</f>
        <v>IL&amp;FS  Infrastructure Debt Fund Series 1AIl&amp;Fs Wind Energy Limited</v>
      </c>
      <c r="C15" s="16">
        <v>1</v>
      </c>
      <c r="D15" s="1" t="s">
        <v>79</v>
      </c>
      <c r="E15" s="20" t="str">
        <f>+VLOOKUP(D15,Rating!$A$3:$B$21,2,0)</f>
        <v>ICRA D</v>
      </c>
      <c r="F15" s="1" t="s">
        <v>11</v>
      </c>
      <c r="G15" s="2">
        <v>0</v>
      </c>
      <c r="H15" s="2">
        <v>0</v>
      </c>
      <c r="I15" s="33" t="e">
        <f>+H15/$H$38</f>
        <v>#DIV/0!</v>
      </c>
      <c r="M15" s="21"/>
    </row>
    <row r="16" spans="1:13">
      <c r="A16" s="1" t="str">
        <f t="shared" ref="A16:A22" si="0">+$C$7&amp;D16</f>
        <v>IL&amp;FS  Infrastructure Debt Fund Series 1A</v>
      </c>
      <c r="C16" s="16"/>
      <c r="H16" s="17"/>
      <c r="I16" s="18"/>
      <c r="M16" s="21"/>
    </row>
    <row r="17" spans="1:17">
      <c r="A17" s="1" t="str">
        <f t="shared" si="0"/>
        <v>IL&amp;FS  Infrastructure Debt Fund Series 1ADebt Instrument-Privately Placed-Unlisted</v>
      </c>
      <c r="C17" s="16"/>
      <c r="D17" s="19" t="s">
        <v>13</v>
      </c>
      <c r="H17" s="17"/>
      <c r="I17" s="18"/>
      <c r="M17" s="21"/>
    </row>
    <row r="18" spans="1:17">
      <c r="A18" s="1" t="str">
        <f t="shared" si="0"/>
        <v>IL&amp;FS  Infrastructure Debt Fund Series 1AAbhitech Developers Private Limited</v>
      </c>
      <c r="C18" s="16">
        <v>4</v>
      </c>
      <c r="D18" s="1" t="s">
        <v>21</v>
      </c>
      <c r="E18" s="20" t="str">
        <f>+VLOOKUP(D18,Rating!$A$3:$B$21,2,0)</f>
        <v>Unrated</v>
      </c>
      <c r="F18" s="1" t="s">
        <v>22</v>
      </c>
      <c r="G18" s="2">
        <f>+VLOOKUP(F18,'[1]Portfolio disclosure'!D$11:G$23,2,0)</f>
        <v>0</v>
      </c>
      <c r="H18" s="17">
        <f>+VLOOKUP(F18,'[1]Portfolio disclosure'!D$11:G$23,4,0)</f>
        <v>0</v>
      </c>
      <c r="I18" s="18" t="e">
        <f>+H18/$H$38</f>
        <v>#DIV/0!</v>
      </c>
      <c r="M18" s="21"/>
    </row>
    <row r="19" spans="1:17">
      <c r="A19" s="1" t="str">
        <f>+$C$7&amp;D19</f>
        <v>IL&amp;FS  Infrastructure Debt Fund Series 1AClean Max Enviro Energy Solutions Private Limited</v>
      </c>
      <c r="C19" s="16">
        <v>5</v>
      </c>
      <c r="D19" s="1" t="s">
        <v>14</v>
      </c>
      <c r="E19" s="20" t="str">
        <f>+VLOOKUP(D19,Rating!$A$3:$B$21,2,0)</f>
        <v>ICRA BBB+</v>
      </c>
      <c r="F19" s="1" t="s">
        <v>15</v>
      </c>
      <c r="G19" s="2">
        <f>+VLOOKUP(F19,'[1]Portfolio disclosure'!D$11:G$23,2,0)</f>
        <v>0</v>
      </c>
      <c r="H19" s="17">
        <f>+VLOOKUP(F19,'[1]Portfolio disclosure'!D$11:G$23,4,0)</f>
        <v>0</v>
      </c>
      <c r="I19" s="18" t="e">
        <f>+H19/$H$38</f>
        <v>#DIV/0!</v>
      </c>
      <c r="M19" s="21"/>
    </row>
    <row r="20" spans="1:17">
      <c r="A20" s="1" t="str">
        <f>+$C$7&amp;D20</f>
        <v>IL&amp;FS  Infrastructure Debt Fund Series 1AGhv Hospitality (India) Private Limited</v>
      </c>
      <c r="C20" s="16">
        <v>6</v>
      </c>
      <c r="D20" s="1" t="s">
        <v>80</v>
      </c>
      <c r="E20" s="20" t="str">
        <f>+VLOOKUP(D20,Rating!$A$3:$B$21,2,0)</f>
        <v>Unrated</v>
      </c>
      <c r="F20" s="1" t="s">
        <v>23</v>
      </c>
      <c r="G20" s="2">
        <f>+VLOOKUP(F20,'[1]Portfolio disclosure'!D$11:G$23,2,0)</f>
        <v>0</v>
      </c>
      <c r="H20" s="17">
        <f>+VLOOKUP(F20,'[1]Portfolio disclosure'!D$11:G$23,4,0)</f>
        <v>0</v>
      </c>
      <c r="I20" s="18" t="e">
        <f>+H20/$H$38</f>
        <v>#DIV/0!</v>
      </c>
      <c r="M20" s="21"/>
    </row>
    <row r="21" spans="1:17">
      <c r="A21" s="1" t="str">
        <f>+$C$7&amp;D21</f>
        <v>IL&amp;FS  Infrastructure Debt Fund Series 1ABhilangana Hydro Power Limited</v>
      </c>
      <c r="C21" s="16">
        <v>7</v>
      </c>
      <c r="D21" s="1" t="s">
        <v>16</v>
      </c>
      <c r="E21" s="20" t="str">
        <f>+VLOOKUP(D21,Rating!$A$3:$B$21,2,0)</f>
        <v>CARE A</v>
      </c>
      <c r="F21" s="1" t="s">
        <v>17</v>
      </c>
      <c r="G21" s="2">
        <f>+VLOOKUP(F21,'[1]Portfolio disclosure'!D$11:G$23,2,0)</f>
        <v>0</v>
      </c>
      <c r="H21" s="17">
        <f>+VLOOKUP(F21,'[1]Portfolio disclosure'!D$11:G$23,4,0)</f>
        <v>0</v>
      </c>
      <c r="I21" s="18" t="e">
        <f>+H21/$H$38</f>
        <v>#DIV/0!</v>
      </c>
      <c r="M21" s="21"/>
    </row>
    <row r="22" spans="1:17">
      <c r="A22" s="1" t="str">
        <f t="shared" si="0"/>
        <v>IL&amp;FS  Infrastructure Debt Fund Series 1ABhilangana Hydro Power Limited</v>
      </c>
      <c r="C22" s="16">
        <v>9</v>
      </c>
      <c r="D22" s="1" t="s">
        <v>16</v>
      </c>
      <c r="E22" s="20" t="str">
        <f>+VLOOKUP(D22,Rating!$A$3:$B$21,2,0)</f>
        <v>CARE A</v>
      </c>
      <c r="F22" s="1" t="s">
        <v>19</v>
      </c>
      <c r="G22" s="2">
        <f>+VLOOKUP(F22,'[1]Portfolio disclosure'!D$11:G$23,2,0)</f>
        <v>0</v>
      </c>
      <c r="H22" s="17">
        <f>+VLOOKUP(F22,'[1]Portfolio disclosure'!D$11:G$23,4,0)</f>
        <v>0</v>
      </c>
      <c r="I22" s="18" t="e">
        <f>+H22/$H$38</f>
        <v>#DIV/0!</v>
      </c>
      <c r="M22" s="21"/>
    </row>
    <row r="23" spans="1:17" s="4" customFormat="1">
      <c r="C23" s="22"/>
      <c r="D23" s="24" t="s">
        <v>26</v>
      </c>
      <c r="E23" s="24"/>
      <c r="F23" s="24"/>
      <c r="G23" s="24"/>
      <c r="H23" s="25">
        <f>SUM(H15:H22)</f>
        <v>0</v>
      </c>
      <c r="I23" s="26" t="e">
        <f>SUM(I15:I22)</f>
        <v>#DIV/0!</v>
      </c>
      <c r="J23" s="27"/>
      <c r="L23" s="5"/>
      <c r="M23" s="1"/>
      <c r="N23" s="28"/>
      <c r="O23" s="29"/>
      <c r="Q23" s="29">
        <f>+O23-P23</f>
        <v>0</v>
      </c>
    </row>
    <row r="24" spans="1:17" s="4" customFormat="1">
      <c r="C24" s="22"/>
      <c r="D24" s="27"/>
      <c r="E24" s="27"/>
      <c r="F24" s="27"/>
      <c r="G24" s="27"/>
      <c r="H24" s="30"/>
      <c r="I24" s="31"/>
      <c r="J24" s="27"/>
      <c r="L24" s="5"/>
      <c r="M24" s="1"/>
    </row>
    <row r="25" spans="1:17" s="4" customFormat="1">
      <c r="C25" s="22"/>
      <c r="D25" s="19" t="s">
        <v>27</v>
      </c>
      <c r="E25" s="1"/>
      <c r="F25" s="1"/>
      <c r="G25" s="1"/>
      <c r="H25" s="17"/>
      <c r="I25" s="18"/>
      <c r="J25" s="27"/>
      <c r="L25" s="5"/>
      <c r="M25" s="1"/>
    </row>
    <row r="26" spans="1:17" s="4" customFormat="1">
      <c r="B26" s="1" t="str">
        <f>+$C$7&amp;D26</f>
        <v>IL&amp;FS  Infrastructure Debt Fund Series 1ACollateralised Borrowing &amp; Lending Obligation (CBLO)</v>
      </c>
      <c r="C26" s="22"/>
      <c r="D26" s="4" t="s">
        <v>28</v>
      </c>
      <c r="E26" s="32"/>
      <c r="F26" s="32"/>
      <c r="G26" s="32"/>
      <c r="H26" s="17">
        <f>+SUMIF(PPA!$B:$B,'1A'!$B$26,PPA!$K:$K)/100000</f>
        <v>0</v>
      </c>
      <c r="I26" s="18" t="e">
        <f>+H26/$H$38</f>
        <v>#DIV/0!</v>
      </c>
      <c r="J26" s="27"/>
      <c r="L26" s="5"/>
      <c r="M26" s="21"/>
    </row>
    <row r="27" spans="1:17" s="4" customFormat="1">
      <c r="C27" s="22"/>
      <c r="D27" s="1"/>
      <c r="E27" s="1"/>
      <c r="F27" s="1"/>
      <c r="G27" s="1"/>
      <c r="H27" s="32"/>
      <c r="I27" s="33"/>
      <c r="J27" s="27"/>
      <c r="L27" s="5"/>
      <c r="M27" s="1"/>
    </row>
    <row r="28" spans="1:17">
      <c r="C28" s="16"/>
      <c r="D28" s="24" t="s">
        <v>26</v>
      </c>
      <c r="E28" s="24"/>
      <c r="F28" s="24"/>
      <c r="G28" s="24"/>
      <c r="H28" s="34">
        <f>SUM(H26:H27)</f>
        <v>0</v>
      </c>
      <c r="I28" s="35" t="e">
        <f>SUM(I26:I27)</f>
        <v>#DIV/0!</v>
      </c>
    </row>
    <row r="29" spans="1:17">
      <c r="C29" s="16"/>
      <c r="D29" s="27"/>
      <c r="E29" s="27"/>
      <c r="F29" s="27"/>
      <c r="G29" s="27"/>
      <c r="H29" s="23"/>
      <c r="I29" s="36"/>
    </row>
    <row r="30" spans="1:17">
      <c r="B30" s="1" t="str">
        <f>+$C$7&amp;D30</f>
        <v>IL&amp;FS  Infrastructure Debt Fund Series 1ACBLO Margin</v>
      </c>
      <c r="C30" s="16"/>
      <c r="D30" s="19" t="s">
        <v>29</v>
      </c>
      <c r="E30" s="32"/>
      <c r="F30" s="32"/>
      <c r="H30" s="17">
        <f>+SUMIF(PPA!$B:$B,'1A'!$B$30,PPA!$K:$K)/100000</f>
        <v>0</v>
      </c>
      <c r="I30" s="18" t="e">
        <f>+H30/$H$38</f>
        <v>#DIV/0!</v>
      </c>
    </row>
    <row r="31" spans="1:17">
      <c r="C31" s="16"/>
      <c r="D31" s="19"/>
      <c r="E31" s="32"/>
      <c r="F31" s="32"/>
      <c r="H31" s="17"/>
      <c r="I31" s="37"/>
    </row>
    <row r="32" spans="1:17" s="4" customFormat="1">
      <c r="C32" s="22"/>
      <c r="D32" s="24" t="s">
        <v>26</v>
      </c>
      <c r="E32" s="24"/>
      <c r="F32" s="24"/>
      <c r="G32" s="24"/>
      <c r="H32" s="25">
        <f>SUM(H30:H31)</f>
        <v>0</v>
      </c>
      <c r="I32" s="26" t="e">
        <f>SUM(I30:I31)</f>
        <v>#DIV/0!</v>
      </c>
      <c r="J32" s="27"/>
      <c r="L32" s="5"/>
      <c r="M32" s="1"/>
    </row>
    <row r="33" spans="2:14">
      <c r="C33" s="16"/>
      <c r="H33" s="17"/>
      <c r="I33" s="18"/>
    </row>
    <row r="34" spans="2:14">
      <c r="C34" s="16"/>
      <c r="D34" s="19" t="s">
        <v>30</v>
      </c>
      <c r="H34" s="17"/>
      <c r="I34" s="18"/>
    </row>
    <row r="35" spans="2:14">
      <c r="C35" s="16">
        <v>1</v>
      </c>
      <c r="D35" s="1" t="s">
        <v>31</v>
      </c>
      <c r="E35" s="32"/>
      <c r="F35" s="32"/>
      <c r="H35" s="17">
        <f>+H38-H36-H32-H28-H23</f>
        <v>-37.2938118</v>
      </c>
      <c r="I35" s="18" t="e">
        <f>+H35/$H$38</f>
        <v>#DIV/0!</v>
      </c>
    </row>
    <row r="36" spans="2:14">
      <c r="B36" s="1" t="str">
        <f>+$C$7&amp;D36</f>
        <v>IL&amp;FS  Infrastructure Debt Fund Series 1ACash &amp; Cash Equivalents</v>
      </c>
      <c r="C36" s="16">
        <v>2</v>
      </c>
      <c r="D36" s="1" t="s">
        <v>32</v>
      </c>
      <c r="E36" s="32"/>
      <c r="F36" s="32"/>
      <c r="H36" s="17">
        <f>+SUMIF(PPA!$B:$B,'1A'!$B$36,PPA!$K:$K)/100000</f>
        <v>37.2938118</v>
      </c>
      <c r="I36" s="18" t="e">
        <f>+H36/$H$38</f>
        <v>#DIV/0!</v>
      </c>
    </row>
    <row r="37" spans="2:14" s="4" customFormat="1">
      <c r="C37" s="22"/>
      <c r="D37" s="24" t="s">
        <v>26</v>
      </c>
      <c r="E37" s="24"/>
      <c r="F37" s="24"/>
      <c r="G37" s="24"/>
      <c r="H37" s="25">
        <f>SUM(H35:H36)</f>
        <v>0</v>
      </c>
      <c r="I37" s="26" t="e">
        <f>SUM(I35:I36)</f>
        <v>#DIV/0!</v>
      </c>
      <c r="J37" s="27"/>
      <c r="L37" s="5"/>
      <c r="M37" s="1"/>
    </row>
    <row r="38" spans="2:14" s="4" customFormat="1">
      <c r="C38" s="22"/>
      <c r="D38" s="38" t="s">
        <v>33</v>
      </c>
      <c r="E38" s="38"/>
      <c r="F38" s="38"/>
      <c r="G38" s="38"/>
      <c r="H38" s="39">
        <f>+PPA!K41/100000</f>
        <v>0</v>
      </c>
      <c r="I38" s="40" t="e">
        <f>+I23+I28+I32+I37</f>
        <v>#DIV/0!</v>
      </c>
      <c r="J38" s="41"/>
      <c r="L38" s="5"/>
      <c r="N38" s="28"/>
    </row>
    <row r="39" spans="2:14">
      <c r="C39" s="16"/>
      <c r="D39" s="41"/>
      <c r="E39" s="41"/>
      <c r="F39" s="41"/>
      <c r="G39" s="41"/>
      <c r="H39" s="42"/>
      <c r="I39" s="43"/>
      <c r="J39" s="41"/>
      <c r="N39" s="21"/>
    </row>
    <row r="40" spans="2:14">
      <c r="C40" s="16"/>
      <c r="D40" s="44" t="s">
        <v>34</v>
      </c>
      <c r="H40" s="21"/>
      <c r="I40" s="45"/>
    </row>
    <row r="41" spans="2:14">
      <c r="L41" s="46"/>
    </row>
    <row r="42" spans="2:14" hidden="1">
      <c r="G42" s="47">
        <v>3896342178.5700002</v>
      </c>
      <c r="H42" s="21">
        <f>+G42/100000</f>
        <v>38963.421785700004</v>
      </c>
    </row>
    <row r="43" spans="2:14" hidden="1">
      <c r="H43" s="21">
        <f>+H38-H42</f>
        <v>-38963.421785700004</v>
      </c>
    </row>
  </sheetData>
  <sortState ref="D18:I24">
    <sortCondition descending="1" ref="I18:I24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9"/>
  <sheetViews>
    <sheetView topLeftCell="C1" workbookViewId="0">
      <selection activeCell="R3" sqref="R3"/>
    </sheetView>
  </sheetViews>
  <sheetFormatPr defaultRowHeight="12.75"/>
  <cols>
    <col min="2" max="2" width="82.5703125" bestFit="1" customWidth="1"/>
    <col min="6" max="6" width="46.42578125" bestFit="1" customWidth="1"/>
    <col min="7" max="7" width="12.42578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6" bestFit="1" customWidth="1"/>
    <col min="12" max="12" width="15" bestFit="1" customWidth="1"/>
    <col min="13" max="13" width="6.140625" bestFit="1" customWidth="1"/>
    <col min="14" max="14" width="8.7109375" bestFit="1" customWidth="1"/>
  </cols>
  <sheetData>
    <row r="1" spans="1:20">
      <c r="F1" t="s">
        <v>91</v>
      </c>
    </row>
    <row r="2" spans="1:20" ht="63.75">
      <c r="F2" s="154" t="s">
        <v>92</v>
      </c>
    </row>
    <row r="3" spans="1:20">
      <c r="A3" t="s">
        <v>1</v>
      </c>
      <c r="B3" t="str">
        <f t="shared" ref="B3:B47" si="0">+A3&amp;""&amp;C3</f>
        <v>IL&amp;FS  Infrastructure Debt Fund Series 1A0</v>
      </c>
      <c r="C3">
        <f t="shared" ref="C3:C45" si="1">+IF(E3="CBLO",$R$3,IF(E3="Marg",$R$4,IF(D3="cash",$R$5,0)))</f>
        <v>0</v>
      </c>
      <c r="D3" t="str">
        <f t="shared" ref="D3:D45" si="2">+F3</f>
        <v>PORTFOLIO APPRAISAL</v>
      </c>
      <c r="E3" t="str">
        <f t="shared" ref="E3:E45" si="3">+MID(F3,6,4)</f>
        <v>OLIO</v>
      </c>
      <c r="F3" t="s">
        <v>93</v>
      </c>
      <c r="Q3" t="s">
        <v>175</v>
      </c>
      <c r="R3" t="s">
        <v>205</v>
      </c>
      <c r="T3" t="s">
        <v>28</v>
      </c>
    </row>
    <row r="4" spans="1:20">
      <c r="A4" t="s">
        <v>1</v>
      </c>
      <c r="B4" t="str">
        <f t="shared" si="0"/>
        <v>IL&amp;FS  Infrastructure Debt Fund Series 1A0</v>
      </c>
      <c r="C4">
        <f t="shared" si="1"/>
        <v>0</v>
      </c>
      <c r="D4" t="str">
        <f t="shared" si="2"/>
        <v>By Security Type</v>
      </c>
      <c r="E4" t="str">
        <f t="shared" si="3"/>
        <v>curi</v>
      </c>
      <c r="F4" t="s">
        <v>94</v>
      </c>
      <c r="R4" t="s">
        <v>29</v>
      </c>
    </row>
    <row r="5" spans="1:20">
      <c r="A5" t="s">
        <v>1</v>
      </c>
      <c r="B5" t="str">
        <f t="shared" si="0"/>
        <v>IL&amp;FS  Infrastructure Debt Fund Series 1A0</v>
      </c>
      <c r="C5">
        <f t="shared" si="1"/>
        <v>0</v>
      </c>
      <c r="D5" t="str">
        <f t="shared" si="2"/>
        <v>As Of 30/04/2019</v>
      </c>
      <c r="E5" t="str">
        <f t="shared" si="3"/>
        <v xml:space="preserve"> 30/</v>
      </c>
      <c r="F5" t="s">
        <v>204</v>
      </c>
      <c r="R5" t="s">
        <v>32</v>
      </c>
    </row>
    <row r="6" spans="1:20">
      <c r="A6" t="s">
        <v>1</v>
      </c>
      <c r="B6" t="str">
        <f t="shared" si="0"/>
        <v>IL&amp;FS  Infrastructure Debt Fund Series 1A0</v>
      </c>
      <c r="C6">
        <f t="shared" si="1"/>
        <v>0</v>
      </c>
      <c r="D6">
        <f t="shared" si="2"/>
        <v>0</v>
      </c>
      <c r="E6" t="str">
        <f t="shared" si="3"/>
        <v/>
      </c>
    </row>
    <row r="7" spans="1:20">
      <c r="A7" t="s">
        <v>1</v>
      </c>
      <c r="B7" t="str">
        <f t="shared" si="0"/>
        <v>IL&amp;FS  Infrastructure Debt Fund Series 1A0</v>
      </c>
      <c r="C7">
        <f t="shared" si="1"/>
        <v>0</v>
      </c>
      <c r="D7" t="str">
        <f t="shared" si="2"/>
        <v xml:space="preserve">Account : 100001     IDF SERIES 1A  </v>
      </c>
      <c r="E7" t="str">
        <f t="shared" si="3"/>
        <v>nt :</v>
      </c>
      <c r="F7" t="s">
        <v>95</v>
      </c>
      <c r="R7" t="s">
        <v>117</v>
      </c>
    </row>
    <row r="8" spans="1:20">
      <c r="A8" t="s">
        <v>1</v>
      </c>
      <c r="B8" t="str">
        <f t="shared" si="0"/>
        <v>IL&amp;FS  Infrastructure Debt Fund Series 1A0</v>
      </c>
      <c r="C8">
        <f t="shared" si="1"/>
        <v>0</v>
      </c>
      <c r="D8" t="str">
        <f t="shared" si="2"/>
        <v>IDF Scheme 1</v>
      </c>
      <c r="E8" t="str">
        <f t="shared" si="3"/>
        <v>chem</v>
      </c>
      <c r="F8" t="s">
        <v>96</v>
      </c>
      <c r="R8" t="s">
        <v>118</v>
      </c>
    </row>
    <row r="9" spans="1:20">
      <c r="A9" t="s">
        <v>1</v>
      </c>
      <c r="B9" t="str">
        <f t="shared" si="0"/>
        <v>IL&amp;FS  Infrastructure Debt Fund Series 1A0</v>
      </c>
      <c r="C9">
        <f t="shared" si="1"/>
        <v>0</v>
      </c>
      <c r="D9" t="str">
        <f t="shared" si="2"/>
        <v>Security</v>
      </c>
      <c r="E9" t="str">
        <f t="shared" si="3"/>
        <v>ity</v>
      </c>
      <c r="F9" t="s">
        <v>97</v>
      </c>
      <c r="G9" t="s">
        <v>6</v>
      </c>
      <c r="H9" t="s">
        <v>98</v>
      </c>
      <c r="I9" t="s">
        <v>99</v>
      </c>
      <c r="J9" t="s">
        <v>100</v>
      </c>
      <c r="K9" t="s">
        <v>101</v>
      </c>
      <c r="L9" t="s">
        <v>102</v>
      </c>
      <c r="M9" t="s">
        <v>103</v>
      </c>
      <c r="N9" t="s">
        <v>104</v>
      </c>
    </row>
    <row r="10" spans="1:20">
      <c r="A10" t="s">
        <v>1</v>
      </c>
      <c r="B10" t="str">
        <f t="shared" si="0"/>
        <v>IL&amp;FS  Infrastructure Debt Fund Series 1A0</v>
      </c>
      <c r="C10">
        <f t="shared" si="1"/>
        <v>0</v>
      </c>
      <c r="D10">
        <f t="shared" si="2"/>
        <v>0</v>
      </c>
      <c r="E10" t="str">
        <f t="shared" si="3"/>
        <v/>
      </c>
      <c r="K10" t="s">
        <v>105</v>
      </c>
    </row>
    <row r="11" spans="1:20">
      <c r="A11" t="s">
        <v>1</v>
      </c>
      <c r="B11" t="str">
        <f t="shared" si="0"/>
        <v>IL&amp;FS  Infrastructure Debt Fund Series 1A0</v>
      </c>
      <c r="C11">
        <f t="shared" si="1"/>
        <v>0</v>
      </c>
      <c r="D11" t="str">
        <f t="shared" si="2"/>
        <v>Cash / Bank</v>
      </c>
      <c r="E11" t="str">
        <f t="shared" si="3"/>
        <v>/ Ba</v>
      </c>
      <c r="F11" t="s">
        <v>116</v>
      </c>
    </row>
    <row r="12" spans="1:20">
      <c r="A12" t="s">
        <v>1</v>
      </c>
      <c r="B12" t="str">
        <f t="shared" si="0"/>
        <v>IL&amp;FS  Infrastructure Debt Fund Series 1ACash &amp; Cash Equivalents</v>
      </c>
      <c r="C12" t="str">
        <f t="shared" si="1"/>
        <v>Cash &amp; Cash Equivalents</v>
      </c>
      <c r="D12" t="str">
        <f t="shared" si="2"/>
        <v>CASH</v>
      </c>
      <c r="E12" t="str">
        <f t="shared" si="3"/>
        <v/>
      </c>
      <c r="F12" t="s">
        <v>117</v>
      </c>
      <c r="G12">
        <v>3729381.182</v>
      </c>
      <c r="H12" s="156">
        <v>1</v>
      </c>
      <c r="I12" s="155">
        <v>3729381.182</v>
      </c>
      <c r="J12" s="156">
        <v>1</v>
      </c>
      <c r="K12" s="156">
        <v>3729381.18</v>
      </c>
      <c r="L12">
        <v>0</v>
      </c>
      <c r="M12" s="157">
        <v>0</v>
      </c>
      <c r="N12" s="157">
        <v>10056360.5098</v>
      </c>
    </row>
    <row r="13" spans="1:20">
      <c r="A13" t="s">
        <v>1</v>
      </c>
      <c r="B13" t="str">
        <f t="shared" si="0"/>
        <v>IL&amp;FS  Infrastructure Debt Fund Series 1A0</v>
      </c>
      <c r="C13">
        <f t="shared" si="1"/>
        <v>0</v>
      </c>
      <c r="D13" t="str">
        <f t="shared" si="2"/>
        <v>CASH Rec/Payable</v>
      </c>
      <c r="E13" t="str">
        <f t="shared" si="3"/>
        <v>Rec/</v>
      </c>
      <c r="F13" t="s">
        <v>118</v>
      </c>
      <c r="G13">
        <v>-3729380.827</v>
      </c>
      <c r="H13">
        <v>1</v>
      </c>
      <c r="I13">
        <v>-3729380.827</v>
      </c>
      <c r="J13">
        <v>1</v>
      </c>
      <c r="K13" s="155">
        <v>-3729380.83</v>
      </c>
      <c r="L13">
        <v>0</v>
      </c>
      <c r="M13">
        <v>0</v>
      </c>
      <c r="N13">
        <v>-10056359.5506</v>
      </c>
    </row>
    <row r="14" spans="1:20">
      <c r="A14" t="s">
        <v>1</v>
      </c>
      <c r="B14" t="str">
        <f t="shared" si="0"/>
        <v>IL&amp;FS  Infrastructure Debt Fund Series 1A0</v>
      </c>
      <c r="C14">
        <f t="shared" si="1"/>
        <v>0</v>
      </c>
      <c r="D14">
        <f t="shared" si="2"/>
        <v>0</v>
      </c>
      <c r="E14" t="str">
        <f t="shared" si="3"/>
        <v/>
      </c>
      <c r="H14" s="156"/>
      <c r="I14" s="155">
        <v>0.35599999999999998</v>
      </c>
      <c r="J14" s="156"/>
      <c r="K14" s="156">
        <v>0.36</v>
      </c>
      <c r="L14">
        <v>0</v>
      </c>
      <c r="M14" s="157">
        <v>0</v>
      </c>
      <c r="N14" s="157">
        <v>0.95920000000000005</v>
      </c>
    </row>
    <row r="15" spans="1:20">
      <c r="A15" t="s">
        <v>1</v>
      </c>
      <c r="B15" t="str">
        <f t="shared" si="0"/>
        <v>IL&amp;FS  Infrastructure Debt Fund Series 1A0</v>
      </c>
      <c r="C15">
        <f t="shared" si="1"/>
        <v>0</v>
      </c>
      <c r="D15" t="str">
        <f t="shared" si="2"/>
        <v>Other Assets</v>
      </c>
      <c r="E15" t="str">
        <f t="shared" si="3"/>
        <v xml:space="preserve"> Ass</v>
      </c>
      <c r="F15" t="s">
        <v>119</v>
      </c>
      <c r="K15" s="155"/>
    </row>
    <row r="16" spans="1:20">
      <c r="A16" t="s">
        <v>1</v>
      </c>
      <c r="B16" t="str">
        <f t="shared" si="0"/>
        <v>IL&amp;FS  Infrastructure Debt Fund Series 1A0</v>
      </c>
      <c r="C16">
        <f t="shared" si="1"/>
        <v>0</v>
      </c>
      <c r="D16" t="str">
        <f t="shared" si="2"/>
        <v>Other Liabilities and Assets</v>
      </c>
      <c r="E16" t="str">
        <f t="shared" si="3"/>
        <v xml:space="preserve"> Lia</v>
      </c>
      <c r="F16" t="s">
        <v>120</v>
      </c>
      <c r="G16">
        <v>1E-3</v>
      </c>
      <c r="H16" s="156">
        <v>1</v>
      </c>
      <c r="I16" s="155">
        <v>1E-3</v>
      </c>
      <c r="J16" s="156">
        <v>1</v>
      </c>
      <c r="K16" s="156">
        <v>0</v>
      </c>
      <c r="L16">
        <v>0</v>
      </c>
      <c r="M16" s="157">
        <v>0</v>
      </c>
      <c r="N16" s="157">
        <v>2.8E-3</v>
      </c>
    </row>
    <row r="17" spans="1:14">
      <c r="A17" t="s">
        <v>1</v>
      </c>
      <c r="B17" t="str">
        <f t="shared" si="0"/>
        <v>IL&amp;FS  Infrastructure Debt Fund Series 1A0</v>
      </c>
      <c r="C17">
        <f t="shared" si="1"/>
        <v>0</v>
      </c>
      <c r="D17">
        <f t="shared" si="2"/>
        <v>0</v>
      </c>
      <c r="E17" t="str">
        <f t="shared" si="3"/>
        <v/>
      </c>
      <c r="I17">
        <v>1E-3</v>
      </c>
      <c r="K17" s="155">
        <v>0</v>
      </c>
      <c r="L17">
        <v>0</v>
      </c>
      <c r="M17">
        <v>0</v>
      </c>
      <c r="N17">
        <v>2.8E-3</v>
      </c>
    </row>
    <row r="18" spans="1:14">
      <c r="A18" t="s">
        <v>1</v>
      </c>
      <c r="B18" t="str">
        <f t="shared" si="0"/>
        <v>IL&amp;FS  Infrastructure Debt Fund Series 1A0</v>
      </c>
      <c r="C18">
        <f t="shared" si="1"/>
        <v>0</v>
      </c>
      <c r="D18">
        <f t="shared" si="2"/>
        <v>0</v>
      </c>
      <c r="E18" t="str">
        <f t="shared" si="3"/>
        <v/>
      </c>
      <c r="G18" s="155"/>
      <c r="H18" s="156"/>
      <c r="I18" s="155">
        <v>0.35699999999999998</v>
      </c>
      <c r="J18" s="156"/>
      <c r="K18" s="156">
        <v>0.37</v>
      </c>
      <c r="L18">
        <v>0</v>
      </c>
      <c r="M18" s="157">
        <v>0</v>
      </c>
      <c r="N18" s="157">
        <v>0.96199999999999997</v>
      </c>
    </row>
    <row r="19" spans="1:14">
      <c r="A19" t="s">
        <v>1</v>
      </c>
      <c r="B19" t="str">
        <f t="shared" si="0"/>
        <v>IL&amp;FS  Infrastructure Debt Fund Series 1A0</v>
      </c>
      <c r="C19">
        <f t="shared" si="1"/>
        <v>0</v>
      </c>
      <c r="D19">
        <f t="shared" si="2"/>
        <v>0</v>
      </c>
      <c r="E19" t="str">
        <f t="shared" si="3"/>
        <v/>
      </c>
      <c r="K19" s="155"/>
    </row>
    <row r="20" spans="1:14">
      <c r="A20" t="s">
        <v>1</v>
      </c>
      <c r="B20" t="str">
        <f t="shared" si="0"/>
        <v>IL&amp;FS  Infrastructure Debt Fund Series 1A0</v>
      </c>
      <c r="C20">
        <f t="shared" si="1"/>
        <v>0</v>
      </c>
      <c r="D20">
        <f t="shared" si="2"/>
        <v>0</v>
      </c>
      <c r="E20" t="str">
        <f t="shared" si="3"/>
        <v/>
      </c>
      <c r="H20" s="156"/>
      <c r="I20" s="155"/>
      <c r="J20" s="156"/>
      <c r="K20" s="156"/>
      <c r="M20" s="157"/>
      <c r="N20" s="157"/>
    </row>
    <row r="21" spans="1:14">
      <c r="A21" t="s">
        <v>1</v>
      </c>
      <c r="B21" t="str">
        <f t="shared" si="0"/>
        <v>IL&amp;FS  Infrastructure Debt Fund Series 1A0</v>
      </c>
      <c r="C21">
        <f t="shared" si="1"/>
        <v>0</v>
      </c>
      <c r="D21">
        <f t="shared" si="2"/>
        <v>0</v>
      </c>
      <c r="E21" t="str">
        <f t="shared" si="3"/>
        <v/>
      </c>
      <c r="K21" s="155"/>
    </row>
    <row r="22" spans="1:14">
      <c r="A22" t="s">
        <v>1</v>
      </c>
      <c r="B22" t="str">
        <f t="shared" si="0"/>
        <v>IL&amp;FS  Infrastructure Debt Fund Series 1A0</v>
      </c>
      <c r="C22">
        <f t="shared" si="1"/>
        <v>0</v>
      </c>
      <c r="D22">
        <f t="shared" si="2"/>
        <v>0</v>
      </c>
      <c r="E22" t="str">
        <f t="shared" si="3"/>
        <v/>
      </c>
      <c r="H22" s="156"/>
      <c r="I22" s="155"/>
      <c r="J22" s="156"/>
      <c r="K22" s="156"/>
      <c r="M22" s="157"/>
      <c r="N22" s="157"/>
    </row>
    <row r="23" spans="1:14">
      <c r="A23" t="s">
        <v>1</v>
      </c>
      <c r="B23" t="str">
        <f t="shared" si="0"/>
        <v>IL&amp;FS  Infrastructure Debt Fund Series 1A0</v>
      </c>
      <c r="C23">
        <f t="shared" si="1"/>
        <v>0</v>
      </c>
      <c r="D23">
        <f t="shared" si="2"/>
        <v>0</v>
      </c>
      <c r="E23" t="str">
        <f t="shared" si="3"/>
        <v/>
      </c>
      <c r="K23" s="155"/>
    </row>
    <row r="24" spans="1:14">
      <c r="A24" t="s">
        <v>1</v>
      </c>
      <c r="B24" t="str">
        <f t="shared" si="0"/>
        <v>IL&amp;FS  Infrastructure Debt Fund Series 1A0</v>
      </c>
      <c r="C24">
        <f t="shared" si="1"/>
        <v>0</v>
      </c>
      <c r="D24">
        <f t="shared" si="2"/>
        <v>0</v>
      </c>
      <c r="E24" t="str">
        <f t="shared" si="3"/>
        <v/>
      </c>
      <c r="G24" s="155"/>
      <c r="I24" s="156"/>
      <c r="K24" s="156"/>
      <c r="L24" s="155"/>
      <c r="M24" s="157"/>
      <c r="N24" s="157"/>
    </row>
    <row r="25" spans="1:14">
      <c r="A25" t="s">
        <v>1</v>
      </c>
      <c r="B25" t="str">
        <f t="shared" si="0"/>
        <v>IL&amp;FS  Infrastructure Debt Fund Series 1A0</v>
      </c>
      <c r="C25">
        <f t="shared" si="1"/>
        <v>0</v>
      </c>
      <c r="D25">
        <f t="shared" si="2"/>
        <v>0</v>
      </c>
      <c r="E25" t="str">
        <f t="shared" si="3"/>
        <v/>
      </c>
      <c r="K25" s="155"/>
    </row>
    <row r="26" spans="1:14">
      <c r="A26" t="s">
        <v>1</v>
      </c>
      <c r="B26" t="str">
        <f t="shared" si="0"/>
        <v>IL&amp;FS  Infrastructure Debt Fund Series 1A0</v>
      </c>
      <c r="C26">
        <f t="shared" si="1"/>
        <v>0</v>
      </c>
      <c r="D26">
        <f t="shared" si="2"/>
        <v>0</v>
      </c>
      <c r="E26" t="str">
        <f t="shared" si="3"/>
        <v/>
      </c>
      <c r="H26" s="156"/>
      <c r="I26" s="155"/>
      <c r="J26" s="156"/>
      <c r="K26" s="156"/>
      <c r="M26" s="157"/>
      <c r="N26" s="157"/>
    </row>
    <row r="27" spans="1:14">
      <c r="A27" t="s">
        <v>1</v>
      </c>
      <c r="B27" t="str">
        <f t="shared" si="0"/>
        <v>IL&amp;FS  Infrastructure Debt Fund Series 1A0</v>
      </c>
      <c r="C27">
        <f t="shared" si="1"/>
        <v>0</v>
      </c>
      <c r="D27">
        <f t="shared" si="2"/>
        <v>0</v>
      </c>
      <c r="E27" t="str">
        <f t="shared" si="3"/>
        <v/>
      </c>
      <c r="K27" s="155"/>
    </row>
    <row r="28" spans="1:14">
      <c r="A28" t="s">
        <v>1</v>
      </c>
      <c r="B28" t="str">
        <f t="shared" si="0"/>
        <v>IL&amp;FS  Infrastructure Debt Fund Series 1A0</v>
      </c>
      <c r="C28">
        <f t="shared" si="1"/>
        <v>0</v>
      </c>
      <c r="D28">
        <f t="shared" si="2"/>
        <v>0</v>
      </c>
      <c r="E28" t="str">
        <f t="shared" si="3"/>
        <v/>
      </c>
      <c r="H28" s="156"/>
      <c r="I28" s="155"/>
      <c r="J28" s="156"/>
      <c r="K28" s="156"/>
      <c r="M28" s="157"/>
      <c r="N28" s="157"/>
    </row>
    <row r="29" spans="1:14">
      <c r="A29" t="s">
        <v>1</v>
      </c>
      <c r="B29" t="str">
        <f t="shared" si="0"/>
        <v>IL&amp;FS  Infrastructure Debt Fund Series 1A0</v>
      </c>
      <c r="C29">
        <f t="shared" si="1"/>
        <v>0</v>
      </c>
      <c r="D29">
        <f t="shared" si="2"/>
        <v>0</v>
      </c>
      <c r="E29" t="str">
        <f t="shared" si="3"/>
        <v/>
      </c>
      <c r="K29" s="155"/>
    </row>
    <row r="30" spans="1:14">
      <c r="A30" t="s">
        <v>1</v>
      </c>
      <c r="B30" t="str">
        <f t="shared" si="0"/>
        <v>IL&amp;FS  Infrastructure Debt Fund Series 1A0</v>
      </c>
      <c r="C30">
        <f t="shared" si="1"/>
        <v>0</v>
      </c>
      <c r="D30">
        <f t="shared" si="2"/>
        <v>0</v>
      </c>
      <c r="E30" t="str">
        <f t="shared" si="3"/>
        <v/>
      </c>
      <c r="G30" s="155"/>
      <c r="H30" s="156"/>
      <c r="I30" s="155"/>
      <c r="J30" s="156"/>
      <c r="K30" s="156"/>
      <c r="M30" s="157"/>
      <c r="N30" s="157"/>
    </row>
    <row r="31" spans="1:14">
      <c r="A31" t="s">
        <v>1</v>
      </c>
      <c r="B31" t="str">
        <f t="shared" si="0"/>
        <v>IL&amp;FS  Infrastructure Debt Fund Series 1A0</v>
      </c>
      <c r="C31">
        <f t="shared" si="1"/>
        <v>0</v>
      </c>
      <c r="D31">
        <f t="shared" si="2"/>
        <v>0</v>
      </c>
      <c r="E31" t="str">
        <f t="shared" si="3"/>
        <v/>
      </c>
      <c r="K31" s="155"/>
    </row>
    <row r="32" spans="1:14">
      <c r="A32" t="s">
        <v>1</v>
      </c>
      <c r="B32" t="str">
        <f t="shared" si="0"/>
        <v>IL&amp;FS  Infrastructure Debt Fund Series 1A0</v>
      </c>
      <c r="C32">
        <f t="shared" si="1"/>
        <v>0</v>
      </c>
      <c r="D32">
        <f t="shared" si="2"/>
        <v>0</v>
      </c>
      <c r="E32" t="str">
        <f t="shared" si="3"/>
        <v/>
      </c>
      <c r="H32" s="156"/>
      <c r="I32" s="155"/>
      <c r="J32" s="156"/>
      <c r="K32" s="156"/>
      <c r="M32" s="157"/>
      <c r="N32" s="157"/>
    </row>
    <row r="33" spans="1:16">
      <c r="A33" t="s">
        <v>1</v>
      </c>
      <c r="B33" t="str">
        <f t="shared" si="0"/>
        <v>IL&amp;FS  Infrastructure Debt Fund Series 1A0</v>
      </c>
      <c r="C33">
        <f t="shared" si="1"/>
        <v>0</v>
      </c>
      <c r="D33">
        <f t="shared" si="2"/>
        <v>0</v>
      </c>
      <c r="E33" t="str">
        <f t="shared" si="3"/>
        <v/>
      </c>
      <c r="K33" s="155"/>
    </row>
    <row r="34" spans="1:16">
      <c r="A34" t="s">
        <v>1</v>
      </c>
      <c r="B34" t="str">
        <f t="shared" si="0"/>
        <v>IL&amp;FS  Infrastructure Debt Fund Series 1A0</v>
      </c>
      <c r="C34">
        <f t="shared" si="1"/>
        <v>0</v>
      </c>
      <c r="D34">
        <f t="shared" si="2"/>
        <v>0</v>
      </c>
      <c r="E34" t="str">
        <f t="shared" si="3"/>
        <v/>
      </c>
      <c r="G34" s="155"/>
      <c r="I34" s="155"/>
      <c r="K34" s="156"/>
      <c r="M34" s="157"/>
      <c r="N34" s="157"/>
      <c r="P34" t="s">
        <v>176</v>
      </c>
    </row>
    <row r="35" spans="1:16">
      <c r="A35" t="s">
        <v>1</v>
      </c>
      <c r="B35" t="str">
        <f t="shared" si="0"/>
        <v>IL&amp;FS  Infrastructure Debt Fund Series 1A0</v>
      </c>
      <c r="C35">
        <f t="shared" si="1"/>
        <v>0</v>
      </c>
      <c r="D35">
        <f t="shared" si="2"/>
        <v>0</v>
      </c>
      <c r="E35" t="str">
        <f t="shared" si="3"/>
        <v/>
      </c>
      <c r="K35" s="155"/>
      <c r="P35" t="s">
        <v>177</v>
      </c>
    </row>
    <row r="36" spans="1:16">
      <c r="A36" t="s">
        <v>1</v>
      </c>
      <c r="B36" t="str">
        <f t="shared" si="0"/>
        <v>IL&amp;FS  Infrastructure Debt Fund Series 1A0</v>
      </c>
      <c r="C36">
        <f t="shared" si="1"/>
        <v>0</v>
      </c>
      <c r="D36">
        <f t="shared" si="2"/>
        <v>0</v>
      </c>
      <c r="E36" t="str">
        <f t="shared" si="3"/>
        <v/>
      </c>
      <c r="G36" s="155"/>
      <c r="I36" s="156"/>
      <c r="K36" s="156"/>
      <c r="L36" s="155"/>
      <c r="M36" s="157"/>
      <c r="N36" s="157"/>
    </row>
    <row r="37" spans="1:16">
      <c r="A37" t="s">
        <v>1</v>
      </c>
      <c r="B37" t="str">
        <f t="shared" si="0"/>
        <v>IL&amp;FS  Infrastructure Debt Fund Series 1A0</v>
      </c>
      <c r="C37">
        <f t="shared" si="1"/>
        <v>0</v>
      </c>
      <c r="D37">
        <f t="shared" si="2"/>
        <v>0</v>
      </c>
      <c r="E37" t="str">
        <f t="shared" si="3"/>
        <v/>
      </c>
      <c r="K37" s="155"/>
    </row>
    <row r="38" spans="1:16">
      <c r="A38" t="s">
        <v>1</v>
      </c>
      <c r="B38" t="str">
        <f t="shared" si="0"/>
        <v>IL&amp;FS  Infrastructure Debt Fund Series 1A0</v>
      </c>
      <c r="C38">
        <f t="shared" si="1"/>
        <v>0</v>
      </c>
      <c r="D38">
        <f t="shared" si="2"/>
        <v>0</v>
      </c>
      <c r="E38" t="str">
        <f t="shared" si="3"/>
        <v/>
      </c>
      <c r="G38" s="155"/>
      <c r="H38" s="156"/>
      <c r="I38" s="155"/>
      <c r="J38" s="156"/>
      <c r="K38" s="156"/>
      <c r="M38" s="157"/>
      <c r="N38" s="157"/>
    </row>
    <row r="39" spans="1:16">
      <c r="A39" t="s">
        <v>1</v>
      </c>
      <c r="B39" t="str">
        <f t="shared" si="0"/>
        <v>IL&amp;FS  Infrastructure Debt Fund Series 1A0</v>
      </c>
      <c r="C39">
        <f t="shared" si="1"/>
        <v>0</v>
      </c>
      <c r="D39">
        <f t="shared" si="2"/>
        <v>0</v>
      </c>
      <c r="E39" t="str">
        <f t="shared" si="3"/>
        <v/>
      </c>
      <c r="K39" s="155"/>
    </row>
    <row r="40" spans="1:16">
      <c r="A40" t="s">
        <v>1</v>
      </c>
      <c r="B40" t="str">
        <f t="shared" si="0"/>
        <v>IL&amp;FS  Infrastructure Debt Fund Series 1A0</v>
      </c>
      <c r="C40">
        <f t="shared" si="1"/>
        <v>0</v>
      </c>
      <c r="D40">
        <f t="shared" si="2"/>
        <v>0</v>
      </c>
      <c r="E40" t="str">
        <f t="shared" si="3"/>
        <v/>
      </c>
      <c r="M40" s="157"/>
      <c r="N40" s="157"/>
    </row>
    <row r="41" spans="1:16">
      <c r="A41" t="s">
        <v>1</v>
      </c>
      <c r="B41" t="str">
        <f t="shared" si="0"/>
        <v>IL&amp;FS  Infrastructure Debt Fund Series 1A0</v>
      </c>
      <c r="C41">
        <f t="shared" si="1"/>
        <v>0</v>
      </c>
      <c r="D41">
        <f t="shared" si="2"/>
        <v>0</v>
      </c>
      <c r="E41" t="str">
        <f t="shared" si="3"/>
        <v/>
      </c>
    </row>
    <row r="42" spans="1:16">
      <c r="A42" t="s">
        <v>1</v>
      </c>
      <c r="B42" t="str">
        <f t="shared" si="0"/>
        <v>IL&amp;FS  Infrastructure Debt Fund Series 1A0</v>
      </c>
      <c r="C42">
        <f t="shared" si="1"/>
        <v>0</v>
      </c>
      <c r="D42" t="str">
        <f t="shared" si="2"/>
        <v>Security</v>
      </c>
      <c r="E42" t="str">
        <f t="shared" si="3"/>
        <v>ity</v>
      </c>
      <c r="F42" t="s">
        <v>97</v>
      </c>
      <c r="G42" t="s">
        <v>6</v>
      </c>
      <c r="H42" t="s">
        <v>98</v>
      </c>
      <c r="I42" s="156" t="s">
        <v>99</v>
      </c>
      <c r="J42" t="s">
        <v>100</v>
      </c>
      <c r="K42" s="156" t="s">
        <v>101</v>
      </c>
      <c r="L42" s="155" t="s">
        <v>102</v>
      </c>
      <c r="M42" s="157" t="s">
        <v>103</v>
      </c>
      <c r="N42" s="157" t="s">
        <v>104</v>
      </c>
    </row>
    <row r="43" spans="1:16">
      <c r="A43" t="s">
        <v>1</v>
      </c>
      <c r="B43" t="str">
        <f t="shared" si="0"/>
        <v>IL&amp;FS  Infrastructure Debt Fund Series 1A0</v>
      </c>
      <c r="C43">
        <f t="shared" si="1"/>
        <v>0</v>
      </c>
      <c r="D43">
        <f t="shared" si="2"/>
        <v>0</v>
      </c>
      <c r="E43" t="str">
        <f t="shared" si="3"/>
        <v/>
      </c>
      <c r="K43" t="s">
        <v>105</v>
      </c>
    </row>
    <row r="44" spans="1:16">
      <c r="A44" t="s">
        <v>35</v>
      </c>
      <c r="B44" t="str">
        <f t="shared" si="0"/>
        <v>IL&amp;FS  Infrastructure Debt Fund Series 1B0</v>
      </c>
      <c r="C44">
        <f t="shared" si="1"/>
        <v>0</v>
      </c>
      <c r="D44" t="str">
        <f t="shared" si="2"/>
        <v>Bonds / Debentures</v>
      </c>
      <c r="E44" t="str">
        <f t="shared" si="3"/>
        <v xml:space="preserve"> / D</v>
      </c>
      <c r="F44" t="s">
        <v>106</v>
      </c>
      <c r="G44" s="155"/>
      <c r="I44" s="155"/>
      <c r="K44" s="155"/>
      <c r="M44" s="157"/>
      <c r="N44" s="157"/>
    </row>
    <row r="45" spans="1:16">
      <c r="A45" t="s">
        <v>35</v>
      </c>
      <c r="B45" t="str">
        <f t="shared" si="0"/>
        <v>IL&amp;FS  Infrastructure Debt Fund Series 1B0</v>
      </c>
      <c r="C45">
        <f t="shared" si="1"/>
        <v>0</v>
      </c>
      <c r="D45" t="str">
        <f t="shared" si="2"/>
        <v>IL&amp;FS Solar Power Limited_1B_27_12_20</v>
      </c>
      <c r="E45" t="str">
        <f t="shared" si="3"/>
        <v xml:space="preserve"> Sol</v>
      </c>
      <c r="F45" t="s">
        <v>121</v>
      </c>
      <c r="G45">
        <v>547</v>
      </c>
      <c r="H45">
        <v>1000000</v>
      </c>
      <c r="I45">
        <v>547000000</v>
      </c>
      <c r="J45">
        <v>1000000</v>
      </c>
      <c r="K45">
        <v>547000000</v>
      </c>
      <c r="L45">
        <v>0</v>
      </c>
      <c r="M45">
        <v>0</v>
      </c>
      <c r="N45">
        <v>0.15820000000000001</v>
      </c>
    </row>
    <row r="46" spans="1:16">
      <c r="A46" t="s">
        <v>35</v>
      </c>
      <c r="B46" t="str">
        <f t="shared" si="0"/>
        <v>IL&amp;FS  Infrastructure Debt Fund Series 1B0</v>
      </c>
      <c r="C46">
        <f t="shared" ref="C46:C67" si="4">+IF(E46="CBLO",$R$3,IF(E46="Marg",$R$4,IF(D46="cash",$R$5,0)))</f>
        <v>0</v>
      </c>
      <c r="D46">
        <f t="shared" ref="D46:D67" si="5">+F46</f>
        <v>0</v>
      </c>
      <c r="E46" t="str">
        <f t="shared" ref="E46:E68" si="6">+MID(F46,6,4)</f>
        <v/>
      </c>
      <c r="I46" s="155"/>
      <c r="K46" s="156">
        <v>90800477</v>
      </c>
      <c r="M46" s="157"/>
      <c r="N46" s="157"/>
    </row>
    <row r="47" spans="1:16">
      <c r="A47" t="s">
        <v>35</v>
      </c>
      <c r="B47" t="str">
        <f t="shared" si="0"/>
        <v>IL&amp;FS  Infrastructure Debt Fund Series 1B0</v>
      </c>
      <c r="C47">
        <f t="shared" si="4"/>
        <v>0</v>
      </c>
      <c r="D47" t="str">
        <f t="shared" si="5"/>
        <v>Williamson Magor &amp; Co. Limited</v>
      </c>
      <c r="E47" t="str">
        <f t="shared" si="6"/>
        <v>amso</v>
      </c>
      <c r="F47" t="s">
        <v>51</v>
      </c>
      <c r="G47">
        <v>578</v>
      </c>
      <c r="H47">
        <v>1000000</v>
      </c>
      <c r="I47">
        <v>578000000</v>
      </c>
      <c r="J47">
        <v>1000000</v>
      </c>
      <c r="K47">
        <v>578000000</v>
      </c>
      <c r="L47">
        <v>0</v>
      </c>
      <c r="M47">
        <v>0</v>
      </c>
      <c r="N47">
        <v>0.1449</v>
      </c>
    </row>
    <row r="48" spans="1:16">
      <c r="A48" t="s">
        <v>35</v>
      </c>
      <c r="B48" t="str">
        <f t="shared" ref="B48:B106" si="7">+A48&amp;""&amp;C48</f>
        <v>IL&amp;FS  Infrastructure Debt Fund Series 1B0</v>
      </c>
      <c r="C48">
        <f t="shared" si="4"/>
        <v>0</v>
      </c>
      <c r="D48">
        <f t="shared" si="5"/>
        <v>0</v>
      </c>
      <c r="E48" t="str">
        <f t="shared" si="6"/>
        <v/>
      </c>
      <c r="H48" s="156"/>
      <c r="I48" s="156"/>
      <c r="J48" s="156"/>
      <c r="K48" s="156">
        <v>6413425</v>
      </c>
      <c r="M48" s="157"/>
      <c r="N48" s="157"/>
    </row>
    <row r="49" spans="1:14">
      <c r="A49" t="s">
        <v>35</v>
      </c>
      <c r="B49" t="str">
        <f t="shared" si="7"/>
        <v>IL&amp;FS  Infrastructure Debt Fund Series 1B0</v>
      </c>
      <c r="C49">
        <f t="shared" si="4"/>
        <v>0</v>
      </c>
      <c r="D49" t="str">
        <f t="shared" si="5"/>
        <v>Bhilangana Hydro Power Limited_31032030</v>
      </c>
      <c r="E49" t="str">
        <f t="shared" si="6"/>
        <v>ngan</v>
      </c>
      <c r="F49" t="s">
        <v>111</v>
      </c>
      <c r="G49">
        <v>580</v>
      </c>
      <c r="H49">
        <v>1000000</v>
      </c>
      <c r="I49" s="156">
        <v>580000000</v>
      </c>
      <c r="J49">
        <v>1000000</v>
      </c>
      <c r="K49" s="156">
        <v>580000000</v>
      </c>
      <c r="L49">
        <v>0</v>
      </c>
      <c r="M49" s="157">
        <v>0</v>
      </c>
      <c r="N49" s="157">
        <v>0.14380000000000001</v>
      </c>
    </row>
    <row r="50" spans="1:14">
      <c r="A50" t="s">
        <v>35</v>
      </c>
      <c r="B50" t="str">
        <f t="shared" si="7"/>
        <v>IL&amp;FS  Infrastructure Debt Fund Series 1B0</v>
      </c>
      <c r="C50">
        <f t="shared" si="4"/>
        <v>0</v>
      </c>
      <c r="D50">
        <f t="shared" si="5"/>
        <v>0</v>
      </c>
      <c r="E50" t="str">
        <f t="shared" si="6"/>
        <v/>
      </c>
      <c r="K50">
        <v>0</v>
      </c>
    </row>
    <row r="51" spans="1:14">
      <c r="A51" t="s">
        <v>35</v>
      </c>
      <c r="B51" t="str">
        <f t="shared" si="7"/>
        <v>IL&amp;FS  Infrastructure Debt Fund Series 1B0</v>
      </c>
      <c r="C51">
        <f t="shared" si="4"/>
        <v>0</v>
      </c>
      <c r="D51" t="str">
        <f t="shared" si="5"/>
        <v>IWEL_1B_15042021</v>
      </c>
      <c r="E51" t="str">
        <f t="shared" si="6"/>
        <v>1B_1</v>
      </c>
      <c r="F51" t="s">
        <v>122</v>
      </c>
      <c r="G51" s="156">
        <v>200</v>
      </c>
      <c r="H51">
        <v>1000000</v>
      </c>
      <c r="I51" s="156">
        <v>200000000</v>
      </c>
      <c r="J51">
        <v>1000000</v>
      </c>
      <c r="K51" s="156">
        <v>200000000</v>
      </c>
      <c r="L51">
        <v>0</v>
      </c>
      <c r="M51" s="157">
        <v>0</v>
      </c>
      <c r="N51" s="157">
        <v>6.2799999999999995E-2</v>
      </c>
    </row>
    <row r="52" spans="1:14">
      <c r="A52" t="s">
        <v>35</v>
      </c>
      <c r="B52" t="str">
        <f t="shared" si="7"/>
        <v>IL&amp;FS  Infrastructure Debt Fund Series 1B0</v>
      </c>
      <c r="C52">
        <f t="shared" si="4"/>
        <v>0</v>
      </c>
      <c r="D52">
        <f t="shared" si="5"/>
        <v>0</v>
      </c>
      <c r="E52" t="str">
        <f t="shared" si="6"/>
        <v/>
      </c>
      <c r="G52" s="156"/>
      <c r="I52" s="156"/>
      <c r="K52" s="156">
        <v>53211687</v>
      </c>
      <c r="M52" s="157"/>
      <c r="N52" s="157"/>
    </row>
    <row r="53" spans="1:14">
      <c r="A53" t="s">
        <v>35</v>
      </c>
      <c r="B53" t="str">
        <f t="shared" si="7"/>
        <v>IL&amp;FS  Infrastructure Debt Fund Series 1B0</v>
      </c>
      <c r="C53">
        <f t="shared" si="4"/>
        <v>0</v>
      </c>
      <c r="D53" t="str">
        <f t="shared" si="5"/>
        <v>ADPL_26_SEP_2021</v>
      </c>
      <c r="E53" t="str">
        <f t="shared" si="6"/>
        <v>26_S</v>
      </c>
      <c r="F53" t="s">
        <v>107</v>
      </c>
      <c r="G53">
        <v>250100</v>
      </c>
      <c r="H53">
        <v>1000</v>
      </c>
      <c r="I53" s="156">
        <v>250100000</v>
      </c>
      <c r="J53">
        <v>1000</v>
      </c>
      <c r="K53" s="156">
        <v>250100000</v>
      </c>
      <c r="L53">
        <v>0</v>
      </c>
      <c r="M53" s="157">
        <v>0</v>
      </c>
      <c r="N53" s="157">
        <v>6.2E-2</v>
      </c>
    </row>
    <row r="54" spans="1:14">
      <c r="A54" t="s">
        <v>35</v>
      </c>
      <c r="B54" t="str">
        <f t="shared" si="7"/>
        <v>IL&amp;FS  Infrastructure Debt Fund Series 1B0</v>
      </c>
      <c r="C54">
        <f t="shared" si="4"/>
        <v>0</v>
      </c>
      <c r="D54">
        <f t="shared" si="5"/>
        <v>0</v>
      </c>
      <c r="E54" t="str">
        <f t="shared" si="6"/>
        <v/>
      </c>
      <c r="K54" s="156">
        <v>0</v>
      </c>
    </row>
    <row r="55" spans="1:14">
      <c r="A55" t="s">
        <v>35</v>
      </c>
      <c r="B55" t="str">
        <f t="shared" si="7"/>
        <v>IL&amp;FS  Infrastructure Debt Fund Series 1B0</v>
      </c>
      <c r="C55">
        <f t="shared" si="4"/>
        <v>0</v>
      </c>
      <c r="D55" t="str">
        <f t="shared" si="5"/>
        <v>GHV HOSPITALITY INDIA PVT LTD_1B_150421</v>
      </c>
      <c r="E55" t="str">
        <f t="shared" si="6"/>
        <v>OSPI</v>
      </c>
      <c r="F55" t="s">
        <v>123</v>
      </c>
      <c r="G55" s="156">
        <v>200</v>
      </c>
      <c r="H55">
        <v>1000000</v>
      </c>
      <c r="I55" s="156">
        <v>200000000</v>
      </c>
      <c r="J55">
        <v>1000000</v>
      </c>
      <c r="K55" s="156">
        <v>200000000</v>
      </c>
      <c r="L55">
        <v>0</v>
      </c>
      <c r="M55" s="157">
        <v>0</v>
      </c>
      <c r="N55" s="157">
        <v>5.0099999999999999E-2</v>
      </c>
    </row>
    <row r="56" spans="1:14">
      <c r="A56" t="s">
        <v>35</v>
      </c>
      <c r="B56" t="str">
        <f t="shared" si="7"/>
        <v>IL&amp;FS  Infrastructure Debt Fund Series 1B0</v>
      </c>
      <c r="C56">
        <f t="shared" si="4"/>
        <v>0</v>
      </c>
      <c r="D56">
        <f t="shared" si="5"/>
        <v>0</v>
      </c>
      <c r="E56" t="str">
        <f t="shared" si="6"/>
        <v/>
      </c>
      <c r="I56" s="156"/>
      <c r="K56" s="156">
        <v>1926229</v>
      </c>
      <c r="M56" s="157"/>
      <c r="N56" s="157"/>
    </row>
    <row r="57" spans="1:14">
      <c r="A57" t="s">
        <v>35</v>
      </c>
      <c r="B57" t="str">
        <f t="shared" si="7"/>
        <v>IL&amp;FS  Infrastructure Debt Fund Series 1B0</v>
      </c>
      <c r="C57">
        <f t="shared" si="4"/>
        <v>0</v>
      </c>
      <c r="D57" t="str">
        <f t="shared" si="5"/>
        <v>Abhitech Developers Private Limited</v>
      </c>
      <c r="E57" t="str">
        <f t="shared" si="6"/>
        <v xml:space="preserve">ech </v>
      </c>
      <c r="F57" t="s">
        <v>21</v>
      </c>
      <c r="G57">
        <v>175000</v>
      </c>
      <c r="H57">
        <v>1000</v>
      </c>
      <c r="I57" s="156">
        <v>175000000</v>
      </c>
      <c r="J57">
        <v>1000</v>
      </c>
      <c r="K57" s="156">
        <v>175000000</v>
      </c>
      <c r="L57" s="155">
        <v>0</v>
      </c>
      <c r="M57" s="157">
        <v>0</v>
      </c>
      <c r="N57" s="157">
        <v>4.3400000000000001E-2</v>
      </c>
    </row>
    <row r="58" spans="1:14">
      <c r="A58" t="s">
        <v>35</v>
      </c>
      <c r="B58" t="str">
        <f t="shared" si="7"/>
        <v>IL&amp;FS  Infrastructure Debt Fund Series 1B0</v>
      </c>
      <c r="C58">
        <f t="shared" si="4"/>
        <v>0</v>
      </c>
      <c r="D58">
        <f t="shared" si="5"/>
        <v>0</v>
      </c>
      <c r="E58" t="str">
        <f t="shared" si="6"/>
        <v/>
      </c>
      <c r="K58">
        <v>0</v>
      </c>
    </row>
    <row r="59" spans="1:14">
      <c r="A59" t="s">
        <v>35</v>
      </c>
      <c r="B59" t="str">
        <f t="shared" si="7"/>
        <v>IL&amp;FS  Infrastructure Debt Fund Series 1B0</v>
      </c>
      <c r="C59">
        <f t="shared" si="4"/>
        <v>0</v>
      </c>
      <c r="D59" t="str">
        <f t="shared" si="5"/>
        <v>Babcock Borsig Limited_31032021</v>
      </c>
      <c r="E59" t="str">
        <f t="shared" si="6"/>
        <v>ck B</v>
      </c>
      <c r="F59" t="s">
        <v>124</v>
      </c>
      <c r="G59">
        <v>150</v>
      </c>
      <c r="H59">
        <v>1000000</v>
      </c>
      <c r="I59">
        <v>150000000</v>
      </c>
      <c r="J59">
        <v>1000000</v>
      </c>
      <c r="K59">
        <v>150000000</v>
      </c>
      <c r="L59">
        <v>0</v>
      </c>
      <c r="M59">
        <v>0</v>
      </c>
      <c r="N59">
        <v>4.0599999999999997E-2</v>
      </c>
    </row>
    <row r="60" spans="1:14">
      <c r="A60" t="s">
        <v>35</v>
      </c>
      <c r="B60" t="str">
        <f t="shared" si="7"/>
        <v>IL&amp;FS  Infrastructure Debt Fund Series 1B0</v>
      </c>
      <c r="C60">
        <f t="shared" si="4"/>
        <v>0</v>
      </c>
      <c r="D60">
        <f t="shared" si="5"/>
        <v>0</v>
      </c>
      <c r="E60" t="str">
        <f t="shared" si="6"/>
        <v/>
      </c>
      <c r="K60">
        <v>13793682</v>
      </c>
    </row>
    <row r="61" spans="1:14">
      <c r="A61" t="s">
        <v>35</v>
      </c>
      <c r="B61" t="str">
        <f t="shared" si="7"/>
        <v>IL&amp;FS  Infrastructure Debt Fund Series 1B0</v>
      </c>
      <c r="C61">
        <f t="shared" si="4"/>
        <v>0</v>
      </c>
      <c r="D61" t="str">
        <f t="shared" si="5"/>
        <v>GHV HOSPITALITY INDIA PVT LTD_1A_150421</v>
      </c>
      <c r="E61" t="str">
        <f t="shared" si="6"/>
        <v>OSPI</v>
      </c>
      <c r="F61" t="s">
        <v>108</v>
      </c>
      <c r="G61">
        <v>140</v>
      </c>
      <c r="H61">
        <v>1000000</v>
      </c>
      <c r="I61">
        <v>140000000</v>
      </c>
      <c r="J61">
        <v>1000000</v>
      </c>
      <c r="K61">
        <v>140000000</v>
      </c>
      <c r="L61">
        <v>0</v>
      </c>
      <c r="M61">
        <v>0</v>
      </c>
      <c r="N61">
        <v>3.5099999999999999E-2</v>
      </c>
    </row>
    <row r="62" spans="1:14">
      <c r="A62" t="s">
        <v>35</v>
      </c>
      <c r="B62" t="str">
        <f t="shared" si="7"/>
        <v>IL&amp;FS  Infrastructure Debt Fund Series 1B0</v>
      </c>
      <c r="C62">
        <f t="shared" si="4"/>
        <v>0</v>
      </c>
      <c r="D62">
        <f t="shared" si="5"/>
        <v>0</v>
      </c>
      <c r="E62" t="str">
        <f t="shared" si="6"/>
        <v/>
      </c>
      <c r="K62">
        <v>1348361</v>
      </c>
    </row>
    <row r="63" spans="1:14">
      <c r="A63" t="s">
        <v>35</v>
      </c>
      <c r="B63" t="str">
        <f t="shared" si="7"/>
        <v>IL&amp;FS  Infrastructure Debt Fund Series 1B0</v>
      </c>
      <c r="C63">
        <f t="shared" si="4"/>
        <v>0</v>
      </c>
      <c r="D63" t="str">
        <f t="shared" si="5"/>
        <v>Clean Max Enviro Energy Solutions Private Limited</v>
      </c>
      <c r="E63" t="str">
        <f t="shared" si="6"/>
        <v xml:space="preserve"> Max</v>
      </c>
      <c r="F63" t="s">
        <v>14</v>
      </c>
      <c r="G63">
        <v>113</v>
      </c>
      <c r="H63">
        <v>875000</v>
      </c>
      <c r="I63">
        <v>98875000</v>
      </c>
      <c r="J63">
        <v>875000</v>
      </c>
      <c r="K63">
        <v>98875000</v>
      </c>
      <c r="L63">
        <v>0</v>
      </c>
      <c r="M63">
        <v>0</v>
      </c>
      <c r="N63">
        <v>2.4500000000000001E-2</v>
      </c>
    </row>
    <row r="64" spans="1:14">
      <c r="A64" t="s">
        <v>35</v>
      </c>
      <c r="B64" t="str">
        <f t="shared" si="7"/>
        <v>IL&amp;FS  Infrastructure Debt Fund Series 1B0</v>
      </c>
      <c r="C64">
        <f t="shared" si="4"/>
        <v>0</v>
      </c>
      <c r="D64">
        <f t="shared" si="5"/>
        <v>0</v>
      </c>
      <c r="E64" t="str">
        <f t="shared" si="6"/>
        <v/>
      </c>
      <c r="K64">
        <v>0</v>
      </c>
    </row>
    <row r="65" spans="1:14">
      <c r="A65" t="s">
        <v>35</v>
      </c>
      <c r="B65" t="str">
        <f t="shared" si="7"/>
        <v>IL&amp;FS  Infrastructure Debt Fund Series 1B0</v>
      </c>
      <c r="C65">
        <f t="shared" si="4"/>
        <v>0</v>
      </c>
      <c r="D65" t="str">
        <f t="shared" si="5"/>
        <v>Bhilwara Green Energy Limited</v>
      </c>
      <c r="E65" t="str">
        <f t="shared" si="6"/>
        <v xml:space="preserve">ara </v>
      </c>
      <c r="F65" t="s">
        <v>12</v>
      </c>
      <c r="G65">
        <v>70727</v>
      </c>
      <c r="H65">
        <v>997.5</v>
      </c>
      <c r="I65">
        <v>70550138.083000004</v>
      </c>
      <c r="J65">
        <v>1000</v>
      </c>
      <c r="K65">
        <v>70727000</v>
      </c>
      <c r="L65">
        <v>176862</v>
      </c>
      <c r="M65">
        <v>2.5000000000000001E-3</v>
      </c>
      <c r="N65">
        <v>1.7500000000000002E-2</v>
      </c>
    </row>
    <row r="66" spans="1:14">
      <c r="A66" t="s">
        <v>35</v>
      </c>
      <c r="B66" t="str">
        <f t="shared" si="7"/>
        <v>IL&amp;FS  Infrastructure Debt Fund Series 1B0</v>
      </c>
      <c r="C66">
        <f t="shared" si="4"/>
        <v>0</v>
      </c>
      <c r="D66">
        <f t="shared" si="5"/>
        <v>0</v>
      </c>
      <c r="E66" t="str">
        <f t="shared" si="6"/>
        <v/>
      </c>
      <c r="K66">
        <v>0</v>
      </c>
    </row>
    <row r="67" spans="1:14">
      <c r="A67" t="s">
        <v>35</v>
      </c>
      <c r="B67" t="str">
        <f t="shared" si="7"/>
        <v>IL&amp;FS  Infrastructure Debt Fund Series 1B0</v>
      </c>
      <c r="C67">
        <f t="shared" si="4"/>
        <v>0</v>
      </c>
      <c r="D67" t="str">
        <f t="shared" si="5"/>
        <v>Abhitech Developers Private Limited</v>
      </c>
      <c r="E67" t="str">
        <f t="shared" si="6"/>
        <v xml:space="preserve">ech </v>
      </c>
      <c r="F67" t="s">
        <v>21</v>
      </c>
      <c r="G67">
        <v>70000</v>
      </c>
      <c r="H67">
        <v>1000</v>
      </c>
      <c r="I67">
        <v>70000000</v>
      </c>
      <c r="J67">
        <v>1000</v>
      </c>
      <c r="K67">
        <v>70000000</v>
      </c>
      <c r="L67">
        <v>0</v>
      </c>
      <c r="M67">
        <v>0</v>
      </c>
      <c r="N67">
        <v>1.7399999999999999E-2</v>
      </c>
    </row>
    <row r="68" spans="1:14">
      <c r="A68" t="s">
        <v>35</v>
      </c>
      <c r="B68" t="str">
        <f t="shared" si="7"/>
        <v>IL&amp;FS  Infrastructure Debt Fund Series 1B0</v>
      </c>
      <c r="C68">
        <f t="shared" ref="C68:C110" si="8">+IF(E68="CBLO",$R$3,IF(E68="Marg",$R$4,IF(D68="cash",$R$5,0)))</f>
        <v>0</v>
      </c>
      <c r="D68">
        <f t="shared" ref="D68:D110" si="9">+F68</f>
        <v>0</v>
      </c>
      <c r="E68" t="str">
        <f t="shared" si="6"/>
        <v/>
      </c>
      <c r="K68">
        <v>0</v>
      </c>
    </row>
    <row r="69" spans="1:14">
      <c r="A69" t="s">
        <v>35</v>
      </c>
      <c r="B69" t="str">
        <f t="shared" si="7"/>
        <v>IL&amp;FS  Infrastructure Debt Fund Series 1B0</v>
      </c>
      <c r="C69">
        <f t="shared" si="8"/>
        <v>0</v>
      </c>
      <c r="D69" t="str">
        <f t="shared" si="9"/>
        <v>Bhilwara Green Energy Limited</v>
      </c>
      <c r="E69" t="str">
        <f t="shared" ref="E69:E110" si="10">+MID(F69,6,4)</f>
        <v xml:space="preserve">ara </v>
      </c>
      <c r="F69" t="s">
        <v>12</v>
      </c>
      <c r="G69">
        <v>46416</v>
      </c>
      <c r="H69">
        <v>997.5</v>
      </c>
      <c r="I69">
        <v>46300000.011</v>
      </c>
      <c r="J69">
        <v>1000</v>
      </c>
      <c r="K69">
        <v>46416000</v>
      </c>
      <c r="L69">
        <v>116000</v>
      </c>
      <c r="M69">
        <v>2.5000000000000001E-3</v>
      </c>
      <c r="N69">
        <v>1.15E-2</v>
      </c>
    </row>
    <row r="70" spans="1:14">
      <c r="A70" t="s">
        <v>35</v>
      </c>
      <c r="B70" t="str">
        <f t="shared" si="7"/>
        <v>IL&amp;FS  Infrastructure Debt Fund Series 1B0</v>
      </c>
      <c r="C70">
        <f t="shared" si="8"/>
        <v>0</v>
      </c>
      <c r="D70">
        <f t="shared" si="9"/>
        <v>0</v>
      </c>
      <c r="E70" t="str">
        <f t="shared" si="10"/>
        <v/>
      </c>
      <c r="K70">
        <v>0</v>
      </c>
    </row>
    <row r="71" spans="1:14">
      <c r="A71" t="s">
        <v>35</v>
      </c>
      <c r="B71" t="str">
        <f t="shared" si="7"/>
        <v>IL&amp;FS  Infrastructure Debt Fund Series 1B0</v>
      </c>
      <c r="C71">
        <f t="shared" si="8"/>
        <v>0</v>
      </c>
      <c r="D71" t="str">
        <f t="shared" si="9"/>
        <v>Bhilangana Hydro Power Limited_310324</v>
      </c>
      <c r="E71" t="str">
        <f t="shared" si="10"/>
        <v>ngan</v>
      </c>
      <c r="F71" t="s">
        <v>125</v>
      </c>
      <c r="G71">
        <v>35</v>
      </c>
      <c r="H71">
        <v>1000000</v>
      </c>
      <c r="I71">
        <v>35000000</v>
      </c>
      <c r="J71">
        <v>1000000</v>
      </c>
      <c r="K71">
        <v>35000000</v>
      </c>
      <c r="L71">
        <v>0</v>
      </c>
      <c r="M71">
        <v>0</v>
      </c>
      <c r="N71">
        <v>8.6999999999999994E-3</v>
      </c>
    </row>
    <row r="72" spans="1:14">
      <c r="A72" t="s">
        <v>35</v>
      </c>
      <c r="B72" t="str">
        <f t="shared" si="7"/>
        <v>IL&amp;FS  Infrastructure Debt Fund Series 1B0</v>
      </c>
      <c r="C72">
        <f t="shared" si="8"/>
        <v>0</v>
      </c>
      <c r="D72">
        <f t="shared" si="9"/>
        <v>0</v>
      </c>
      <c r="E72" t="str">
        <f t="shared" si="10"/>
        <v/>
      </c>
      <c r="K72">
        <v>0</v>
      </c>
    </row>
    <row r="73" spans="1:14">
      <c r="A73" t="s">
        <v>35</v>
      </c>
      <c r="B73" t="str">
        <f t="shared" si="7"/>
        <v>IL&amp;FS  Infrastructure Debt Fund Series 1B0</v>
      </c>
      <c r="C73">
        <f t="shared" si="8"/>
        <v>0</v>
      </c>
      <c r="D73" t="str">
        <f t="shared" si="9"/>
        <v>Time_Technoplast_1B_06092021</v>
      </c>
      <c r="E73" t="str">
        <f t="shared" si="10"/>
        <v>Tech</v>
      </c>
      <c r="F73" t="s">
        <v>126</v>
      </c>
      <c r="G73">
        <v>1</v>
      </c>
      <c r="H73">
        <v>29025291.789999999</v>
      </c>
      <c r="I73">
        <v>29025291.789000001</v>
      </c>
      <c r="J73">
        <v>29025291.784699999</v>
      </c>
      <c r="K73">
        <v>29025291.780000001</v>
      </c>
      <c r="L73">
        <v>0</v>
      </c>
      <c r="M73">
        <v>0</v>
      </c>
      <c r="N73">
        <v>7.1999999999999998E-3</v>
      </c>
    </row>
    <row r="74" spans="1:14">
      <c r="A74" t="s">
        <v>35</v>
      </c>
      <c r="B74" t="str">
        <f t="shared" si="7"/>
        <v>IL&amp;FS  Infrastructure Debt Fund Series 1B0</v>
      </c>
      <c r="C74">
        <f t="shared" si="8"/>
        <v>0</v>
      </c>
      <c r="D74">
        <f t="shared" si="9"/>
        <v>0</v>
      </c>
      <c r="E74" t="str">
        <f t="shared" si="10"/>
        <v/>
      </c>
      <c r="K74">
        <v>0</v>
      </c>
    </row>
    <row r="75" spans="1:14">
      <c r="A75" t="s">
        <v>35</v>
      </c>
      <c r="B75" t="str">
        <f t="shared" si="7"/>
        <v>IL&amp;FS  Infrastructure Debt Fund Series 1B0</v>
      </c>
      <c r="C75">
        <f t="shared" si="8"/>
        <v>0</v>
      </c>
      <c r="D75" t="str">
        <f t="shared" si="9"/>
        <v>Bhilangana Hydro Power Limited_310330</v>
      </c>
      <c r="E75" t="str">
        <f t="shared" si="10"/>
        <v>ngan</v>
      </c>
      <c r="F75" t="s">
        <v>127</v>
      </c>
      <c r="G75">
        <v>25</v>
      </c>
      <c r="H75">
        <v>1000000</v>
      </c>
      <c r="I75">
        <v>25000000</v>
      </c>
      <c r="J75">
        <v>1000000</v>
      </c>
      <c r="K75">
        <v>25000000</v>
      </c>
      <c r="L75">
        <v>0</v>
      </c>
      <c r="M75">
        <v>0</v>
      </c>
      <c r="N75">
        <v>6.1999999999999998E-3</v>
      </c>
    </row>
    <row r="76" spans="1:14">
      <c r="A76" t="s">
        <v>35</v>
      </c>
      <c r="B76" t="str">
        <f t="shared" si="7"/>
        <v>IL&amp;FS  Infrastructure Debt Fund Series 1B0</v>
      </c>
      <c r="C76">
        <f t="shared" si="8"/>
        <v>0</v>
      </c>
      <c r="D76">
        <f t="shared" si="9"/>
        <v>0</v>
      </c>
      <c r="E76" t="str">
        <f t="shared" si="10"/>
        <v/>
      </c>
      <c r="K76">
        <v>0</v>
      </c>
    </row>
    <row r="77" spans="1:14">
      <c r="A77" t="s">
        <v>35</v>
      </c>
      <c r="B77" t="str">
        <f t="shared" si="7"/>
        <v>IL&amp;FS  Infrastructure Debt Fund Series 1B0</v>
      </c>
      <c r="C77">
        <f t="shared" si="8"/>
        <v>0</v>
      </c>
      <c r="D77" t="str">
        <f t="shared" si="9"/>
        <v>Babcock Borsig Limited_31032023</v>
      </c>
      <c r="E77" t="str">
        <f t="shared" si="10"/>
        <v>ck B</v>
      </c>
      <c r="F77" t="s">
        <v>128</v>
      </c>
      <c r="G77">
        <v>20</v>
      </c>
      <c r="H77">
        <v>1000000</v>
      </c>
      <c r="I77">
        <v>20000000</v>
      </c>
      <c r="J77">
        <v>1000000</v>
      </c>
      <c r="K77">
        <v>20000000</v>
      </c>
      <c r="L77">
        <v>0</v>
      </c>
      <c r="M77">
        <v>0</v>
      </c>
      <c r="N77">
        <v>5.4000000000000003E-3</v>
      </c>
    </row>
    <row r="78" spans="1:14">
      <c r="A78" t="s">
        <v>35</v>
      </c>
      <c r="B78" t="str">
        <f t="shared" si="7"/>
        <v>IL&amp;FS  Infrastructure Debt Fund Series 1B0</v>
      </c>
      <c r="C78">
        <f t="shared" si="8"/>
        <v>0</v>
      </c>
      <c r="D78">
        <f t="shared" si="9"/>
        <v>0</v>
      </c>
      <c r="E78" t="str">
        <f t="shared" si="10"/>
        <v/>
      </c>
      <c r="K78">
        <v>1809028</v>
      </c>
    </row>
    <row r="79" spans="1:14">
      <c r="A79" t="s">
        <v>35</v>
      </c>
      <c r="B79" t="str">
        <f t="shared" si="7"/>
        <v>IL&amp;FS  Infrastructure Debt Fund Series 1B0</v>
      </c>
      <c r="C79">
        <f t="shared" si="8"/>
        <v>0</v>
      </c>
      <c r="D79" t="str">
        <f t="shared" si="9"/>
        <v>10.80_AMRI Hospitals Ltd_31032021</v>
      </c>
      <c r="E79" t="str">
        <f t="shared" si="10"/>
        <v>_AMR</v>
      </c>
      <c r="F79" t="s">
        <v>129</v>
      </c>
      <c r="G79">
        <v>20</v>
      </c>
      <c r="H79">
        <v>1000000</v>
      </c>
      <c r="I79">
        <v>20000000</v>
      </c>
      <c r="J79">
        <v>1000000</v>
      </c>
      <c r="K79">
        <v>20000000</v>
      </c>
      <c r="L79">
        <v>0</v>
      </c>
      <c r="M79">
        <v>0</v>
      </c>
      <c r="N79">
        <v>5.0000000000000001E-3</v>
      </c>
    </row>
    <row r="80" spans="1:14">
      <c r="A80" t="s">
        <v>35</v>
      </c>
      <c r="B80" t="str">
        <f t="shared" si="7"/>
        <v>IL&amp;FS  Infrastructure Debt Fund Series 1B0</v>
      </c>
      <c r="C80">
        <f t="shared" si="8"/>
        <v>0</v>
      </c>
      <c r="D80">
        <f t="shared" si="9"/>
        <v>0</v>
      </c>
      <c r="E80" t="str">
        <f t="shared" si="10"/>
        <v/>
      </c>
      <c r="K80">
        <v>-8357</v>
      </c>
    </row>
    <row r="81" spans="1:14">
      <c r="A81" t="s">
        <v>35</v>
      </c>
      <c r="B81" t="str">
        <f t="shared" si="7"/>
        <v>IL&amp;FS  Infrastructure Debt Fund Series 1B0</v>
      </c>
      <c r="C81">
        <f t="shared" si="8"/>
        <v>0</v>
      </c>
      <c r="D81" t="str">
        <f t="shared" si="9"/>
        <v>Bhilangana Hydro Power Limited_310326</v>
      </c>
      <c r="E81" t="str">
        <f t="shared" si="10"/>
        <v>ngan</v>
      </c>
      <c r="F81" t="s">
        <v>109</v>
      </c>
      <c r="G81">
        <v>16</v>
      </c>
      <c r="H81">
        <v>1000000</v>
      </c>
      <c r="I81">
        <v>16000000</v>
      </c>
      <c r="J81">
        <v>1000000</v>
      </c>
      <c r="K81">
        <v>16000000</v>
      </c>
      <c r="L81">
        <v>0</v>
      </c>
      <c r="M81">
        <v>0</v>
      </c>
      <c r="N81">
        <v>4.0000000000000001E-3</v>
      </c>
    </row>
    <row r="82" spans="1:14">
      <c r="A82" t="s">
        <v>35</v>
      </c>
      <c r="B82" t="str">
        <f t="shared" si="7"/>
        <v>IL&amp;FS  Infrastructure Debt Fund Series 1B0</v>
      </c>
      <c r="C82">
        <f t="shared" si="8"/>
        <v>0</v>
      </c>
      <c r="D82">
        <f t="shared" si="9"/>
        <v>0</v>
      </c>
      <c r="E82" t="str">
        <f t="shared" si="10"/>
        <v/>
      </c>
      <c r="K82">
        <v>0</v>
      </c>
    </row>
    <row r="83" spans="1:14">
      <c r="A83" t="s">
        <v>35</v>
      </c>
      <c r="B83" t="str">
        <f t="shared" si="7"/>
        <v>IL&amp;FS  Infrastructure Debt Fund Series 1B0</v>
      </c>
      <c r="C83">
        <f t="shared" si="8"/>
        <v>0</v>
      </c>
      <c r="D83" t="str">
        <f t="shared" si="9"/>
        <v>ADPL_Interscheme_1A_31032019</v>
      </c>
      <c r="E83" t="str">
        <f t="shared" si="10"/>
        <v>Inte</v>
      </c>
      <c r="F83" t="s">
        <v>112</v>
      </c>
      <c r="G83">
        <v>12000</v>
      </c>
      <c r="H83">
        <v>1000</v>
      </c>
      <c r="I83">
        <v>12000000</v>
      </c>
      <c r="J83">
        <v>1000</v>
      </c>
      <c r="K83">
        <v>12000000</v>
      </c>
      <c r="L83">
        <v>0</v>
      </c>
      <c r="M83">
        <v>0</v>
      </c>
      <c r="N83">
        <v>3.0000000000000001E-3</v>
      </c>
    </row>
    <row r="84" spans="1:14">
      <c r="A84" t="s">
        <v>35</v>
      </c>
      <c r="B84" t="str">
        <f t="shared" si="7"/>
        <v>IL&amp;FS  Infrastructure Debt Fund Series 1B0</v>
      </c>
      <c r="C84">
        <f t="shared" si="8"/>
        <v>0</v>
      </c>
      <c r="D84">
        <f t="shared" si="9"/>
        <v>0</v>
      </c>
      <c r="E84" t="str">
        <f t="shared" si="10"/>
        <v/>
      </c>
      <c r="K84">
        <v>0</v>
      </c>
    </row>
    <row r="85" spans="1:14">
      <c r="A85" t="s">
        <v>35</v>
      </c>
      <c r="B85" t="str">
        <f t="shared" si="7"/>
        <v>IL&amp;FS  Infrastructure Debt Fund Series 1B0</v>
      </c>
      <c r="C85">
        <f t="shared" si="8"/>
        <v>0</v>
      </c>
      <c r="D85" t="str">
        <f t="shared" si="9"/>
        <v>ADPL_26_SEP_2021_2B</v>
      </c>
      <c r="E85" t="str">
        <f t="shared" si="10"/>
        <v>26_S</v>
      </c>
      <c r="F85" t="s">
        <v>110</v>
      </c>
      <c r="G85">
        <v>3900</v>
      </c>
      <c r="H85">
        <v>1000</v>
      </c>
      <c r="I85">
        <v>3900000</v>
      </c>
      <c r="J85">
        <v>1000</v>
      </c>
      <c r="K85">
        <v>3900000</v>
      </c>
      <c r="L85">
        <v>0</v>
      </c>
      <c r="M85">
        <v>0</v>
      </c>
      <c r="N85">
        <v>1E-3</v>
      </c>
    </row>
    <row r="86" spans="1:14">
      <c r="A86" t="s">
        <v>35</v>
      </c>
      <c r="B86" t="str">
        <f t="shared" si="7"/>
        <v>IL&amp;FS  Infrastructure Debt Fund Series 1B0</v>
      </c>
      <c r="C86">
        <f t="shared" si="8"/>
        <v>0</v>
      </c>
      <c r="D86">
        <f t="shared" si="9"/>
        <v>0</v>
      </c>
      <c r="E86" t="str">
        <f t="shared" si="10"/>
        <v/>
      </c>
      <c r="K86">
        <v>0</v>
      </c>
    </row>
    <row r="87" spans="1:14">
      <c r="A87" t="s">
        <v>35</v>
      </c>
      <c r="B87" t="str">
        <f t="shared" si="7"/>
        <v>IL&amp;FS  Infrastructure Debt Fund Series 1B0</v>
      </c>
      <c r="C87">
        <f t="shared" si="8"/>
        <v>0</v>
      </c>
      <c r="D87">
        <f t="shared" si="9"/>
        <v>0</v>
      </c>
      <c r="E87" t="str">
        <f t="shared" si="10"/>
        <v/>
      </c>
      <c r="I87">
        <v>3266750429.8839998</v>
      </c>
      <c r="K87">
        <v>3436337824.3499999</v>
      </c>
      <c r="L87">
        <v>292862</v>
      </c>
      <c r="M87">
        <v>1E-4</v>
      </c>
      <c r="N87">
        <v>0.85229999999999995</v>
      </c>
    </row>
    <row r="88" spans="1:14">
      <c r="A88" t="s">
        <v>35</v>
      </c>
      <c r="B88" t="str">
        <f t="shared" si="7"/>
        <v>IL&amp;FS  Infrastructure Debt Fund Series 1B0</v>
      </c>
      <c r="C88">
        <f t="shared" si="8"/>
        <v>0</v>
      </c>
      <c r="D88" t="str">
        <f t="shared" si="9"/>
        <v>Fixed Deposit</v>
      </c>
      <c r="E88" t="str">
        <f t="shared" si="10"/>
        <v xml:space="preserve"> Dep</v>
      </c>
      <c r="F88" t="s">
        <v>113</v>
      </c>
    </row>
    <row r="89" spans="1:14">
      <c r="A89" t="s">
        <v>35</v>
      </c>
      <c r="B89" t="str">
        <f t="shared" si="7"/>
        <v>IL&amp;FS  Infrastructure Debt Fund Series 1BCBLO Margin</v>
      </c>
      <c r="C89" t="str">
        <f t="shared" si="8"/>
        <v>CBLO Margin</v>
      </c>
      <c r="D89" t="str">
        <f t="shared" si="9"/>
        <v>CBLO_Margin_04122017</v>
      </c>
      <c r="E89" t="str">
        <f t="shared" si="10"/>
        <v>Marg</v>
      </c>
      <c r="F89" t="s">
        <v>114</v>
      </c>
      <c r="G89">
        <v>500000</v>
      </c>
      <c r="H89">
        <v>1</v>
      </c>
      <c r="I89">
        <v>500000</v>
      </c>
      <c r="J89">
        <v>1</v>
      </c>
      <c r="K89">
        <v>500000</v>
      </c>
      <c r="L89">
        <v>0</v>
      </c>
      <c r="M89">
        <v>0</v>
      </c>
      <c r="N89">
        <v>1E-4</v>
      </c>
    </row>
    <row r="90" spans="1:14">
      <c r="A90" t="s">
        <v>35</v>
      </c>
      <c r="B90" t="str">
        <f t="shared" si="7"/>
        <v>IL&amp;FS  Infrastructure Debt Fund Series 1B0</v>
      </c>
      <c r="C90">
        <f t="shared" si="8"/>
        <v>0</v>
      </c>
      <c r="D90">
        <f t="shared" si="9"/>
        <v>0</v>
      </c>
      <c r="E90" t="str">
        <f t="shared" si="10"/>
        <v/>
      </c>
      <c r="K90">
        <v>0</v>
      </c>
    </row>
    <row r="91" spans="1:14">
      <c r="A91" t="s">
        <v>35</v>
      </c>
      <c r="B91" t="str">
        <f t="shared" si="7"/>
        <v>IL&amp;FS  Infrastructure Debt Fund Series 1B0</v>
      </c>
      <c r="C91">
        <f t="shared" si="8"/>
        <v>0</v>
      </c>
      <c r="D91">
        <f t="shared" si="9"/>
        <v>0</v>
      </c>
      <c r="E91" t="str">
        <f t="shared" si="10"/>
        <v/>
      </c>
      <c r="I91">
        <v>500000</v>
      </c>
      <c r="K91">
        <v>500000</v>
      </c>
      <c r="L91">
        <v>0</v>
      </c>
      <c r="M91">
        <v>0</v>
      </c>
      <c r="N91">
        <v>1E-4</v>
      </c>
    </row>
    <row r="92" spans="1:14">
      <c r="A92" t="s">
        <v>35</v>
      </c>
      <c r="B92" t="str">
        <f t="shared" si="7"/>
        <v>IL&amp;FS  Infrastructure Debt Fund Series 1B0</v>
      </c>
      <c r="C92">
        <f t="shared" si="8"/>
        <v>0</v>
      </c>
      <c r="D92" t="str">
        <f t="shared" si="9"/>
        <v>Money Market Discounted</v>
      </c>
      <c r="E92" t="str">
        <f t="shared" si="10"/>
        <v xml:space="preserve"> Mar</v>
      </c>
      <c r="F92" t="s">
        <v>115</v>
      </c>
    </row>
    <row r="93" spans="1:14">
      <c r="A93" t="s">
        <v>35</v>
      </c>
      <c r="B93" t="str">
        <f t="shared" si="7"/>
        <v>IL&amp;FS  Infrastructure Debt Fund Series 1BTriparty Repo</v>
      </c>
      <c r="C93" t="str">
        <f t="shared" si="8"/>
        <v>Triparty Repo</v>
      </c>
      <c r="D93" t="str">
        <f t="shared" si="9"/>
        <v>5.96.CBLO_1B30042019</v>
      </c>
      <c r="E93" t="str">
        <f t="shared" si="10"/>
        <v>CBLO</v>
      </c>
      <c r="F93" t="s">
        <v>198</v>
      </c>
      <c r="G93">
        <v>1</v>
      </c>
      <c r="H93">
        <v>358979125.30000001</v>
      </c>
      <c r="I93">
        <v>358979125.30000001</v>
      </c>
      <c r="J93">
        <v>358979125.30000001</v>
      </c>
      <c r="K93">
        <v>358979125.30000001</v>
      </c>
      <c r="L93">
        <v>0</v>
      </c>
      <c r="M93">
        <v>0</v>
      </c>
      <c r="N93">
        <v>8.8999999999999996E-2</v>
      </c>
    </row>
    <row r="94" spans="1:14">
      <c r="A94" t="s">
        <v>35</v>
      </c>
      <c r="B94" t="str">
        <f t="shared" si="7"/>
        <v>IL&amp;FS  Infrastructure Debt Fund Series 1B0</v>
      </c>
      <c r="C94">
        <f t="shared" si="8"/>
        <v>0</v>
      </c>
      <c r="D94">
        <f t="shared" si="9"/>
        <v>0</v>
      </c>
      <c r="E94" t="str">
        <f t="shared" si="10"/>
        <v/>
      </c>
      <c r="I94">
        <v>358979125.30000001</v>
      </c>
      <c r="K94">
        <v>358979125.30000001</v>
      </c>
      <c r="L94">
        <v>0</v>
      </c>
      <c r="M94">
        <v>0</v>
      </c>
      <c r="N94">
        <v>8.8999999999999996E-2</v>
      </c>
    </row>
    <row r="95" spans="1:14">
      <c r="A95" t="s">
        <v>35</v>
      </c>
      <c r="B95" t="str">
        <f t="shared" si="7"/>
        <v>IL&amp;FS  Infrastructure Debt Fund Series 1B0</v>
      </c>
      <c r="C95">
        <f t="shared" si="8"/>
        <v>0</v>
      </c>
      <c r="D95" t="str">
        <f t="shared" si="9"/>
        <v>Cash / Bank</v>
      </c>
      <c r="E95" t="str">
        <f t="shared" si="10"/>
        <v>/ Ba</v>
      </c>
      <c r="F95" t="s">
        <v>116</v>
      </c>
    </row>
    <row r="96" spans="1:14">
      <c r="A96" t="s">
        <v>35</v>
      </c>
      <c r="B96" t="str">
        <f t="shared" si="7"/>
        <v>IL&amp;FS  Infrastructure Debt Fund Series 1BCash &amp; Cash Equivalents</v>
      </c>
      <c r="C96" t="str">
        <f t="shared" si="8"/>
        <v>Cash &amp; Cash Equivalents</v>
      </c>
      <c r="D96" t="str">
        <f t="shared" si="9"/>
        <v>CASH</v>
      </c>
      <c r="E96" t="str">
        <f t="shared" si="10"/>
        <v/>
      </c>
      <c r="F96" t="s">
        <v>117</v>
      </c>
      <c r="G96">
        <v>240949880.333</v>
      </c>
      <c r="H96">
        <v>1</v>
      </c>
      <c r="I96">
        <v>240949880.333</v>
      </c>
      <c r="J96">
        <v>1</v>
      </c>
      <c r="K96">
        <v>240949880.33000001</v>
      </c>
      <c r="L96">
        <v>0</v>
      </c>
      <c r="M96">
        <v>0</v>
      </c>
      <c r="N96">
        <v>5.9799999999999999E-2</v>
      </c>
    </row>
    <row r="97" spans="1:14">
      <c r="A97" t="s">
        <v>35</v>
      </c>
      <c r="B97" t="str">
        <f t="shared" si="7"/>
        <v>IL&amp;FS  Infrastructure Debt Fund Series 1B0</v>
      </c>
      <c r="C97">
        <f t="shared" si="8"/>
        <v>0</v>
      </c>
      <c r="D97" t="str">
        <f t="shared" si="9"/>
        <v>CASH Rec/Payable</v>
      </c>
      <c r="E97" t="str">
        <f t="shared" si="10"/>
        <v>Rec/</v>
      </c>
      <c r="F97" t="s">
        <v>118</v>
      </c>
      <c r="G97">
        <v>-4731537.4330000002</v>
      </c>
      <c r="H97">
        <v>1</v>
      </c>
      <c r="I97">
        <v>-4731537.4330000002</v>
      </c>
      <c r="J97">
        <v>1</v>
      </c>
      <c r="K97">
        <v>-4731537.43</v>
      </c>
      <c r="L97">
        <v>0</v>
      </c>
      <c r="M97">
        <v>0</v>
      </c>
      <c r="N97">
        <v>-1.1999999999999999E-3</v>
      </c>
    </row>
    <row r="98" spans="1:14">
      <c r="A98" t="s">
        <v>35</v>
      </c>
      <c r="B98" t="str">
        <f t="shared" si="7"/>
        <v>IL&amp;FS  Infrastructure Debt Fund Series 1B0</v>
      </c>
      <c r="C98">
        <f t="shared" si="8"/>
        <v>0</v>
      </c>
      <c r="D98">
        <f t="shared" si="9"/>
        <v>0</v>
      </c>
      <c r="E98" t="str">
        <f t="shared" si="10"/>
        <v/>
      </c>
      <c r="I98">
        <v>236218342.89899999</v>
      </c>
      <c r="K98">
        <v>236218342.90000001</v>
      </c>
      <c r="L98">
        <v>0</v>
      </c>
      <c r="M98">
        <v>0</v>
      </c>
      <c r="N98">
        <v>5.8599999999999999E-2</v>
      </c>
    </row>
    <row r="99" spans="1:14">
      <c r="A99" t="s">
        <v>35</v>
      </c>
      <c r="B99" t="str">
        <f t="shared" si="7"/>
        <v>IL&amp;FS  Infrastructure Debt Fund Series 1B0</v>
      </c>
      <c r="C99">
        <f t="shared" si="8"/>
        <v>0</v>
      </c>
      <c r="D99" t="str">
        <f t="shared" si="9"/>
        <v>Other Assets</v>
      </c>
      <c r="E99" t="str">
        <f t="shared" si="10"/>
        <v xml:space="preserve"> Ass</v>
      </c>
      <c r="F99" t="s">
        <v>119</v>
      </c>
    </row>
    <row r="100" spans="1:14">
      <c r="A100" t="s">
        <v>35</v>
      </c>
      <c r="B100" t="str">
        <f t="shared" si="7"/>
        <v>IL&amp;FS  Infrastructure Debt Fund Series 1B0</v>
      </c>
      <c r="C100">
        <f t="shared" si="8"/>
        <v>0</v>
      </c>
      <c r="D100" t="str">
        <f t="shared" si="9"/>
        <v>Other Liabilities and Assets</v>
      </c>
      <c r="E100" t="str">
        <f t="shared" si="10"/>
        <v xml:space="preserve"> Lia</v>
      </c>
      <c r="F100" t="s">
        <v>120</v>
      </c>
      <c r="G100">
        <v>3.0000000000000001E-3</v>
      </c>
      <c r="H100">
        <v>1</v>
      </c>
      <c r="I100">
        <v>3.0000000000000001E-3</v>
      </c>
      <c r="J100">
        <v>1</v>
      </c>
      <c r="K100">
        <v>0</v>
      </c>
      <c r="L100">
        <v>0</v>
      </c>
      <c r="M100">
        <v>0</v>
      </c>
      <c r="N100">
        <v>0</v>
      </c>
    </row>
    <row r="101" spans="1:14">
      <c r="A101" t="s">
        <v>35</v>
      </c>
      <c r="B101" t="str">
        <f t="shared" si="7"/>
        <v>IL&amp;FS  Infrastructure Debt Fund Series 1B0</v>
      </c>
      <c r="C101">
        <f t="shared" si="8"/>
        <v>0</v>
      </c>
      <c r="D101">
        <f t="shared" si="9"/>
        <v>0</v>
      </c>
      <c r="E101" t="str">
        <f t="shared" si="10"/>
        <v/>
      </c>
      <c r="I101">
        <v>3.0000000000000001E-3</v>
      </c>
      <c r="K101">
        <v>0</v>
      </c>
      <c r="L101">
        <v>0</v>
      </c>
      <c r="M101">
        <v>0</v>
      </c>
      <c r="N101">
        <v>0</v>
      </c>
    </row>
    <row r="102" spans="1:14">
      <c r="A102" t="s">
        <v>35</v>
      </c>
      <c r="B102" t="str">
        <f t="shared" si="7"/>
        <v>IL&amp;FS  Infrastructure Debt Fund Series 1B0</v>
      </c>
      <c r="C102">
        <f t="shared" si="8"/>
        <v>0</v>
      </c>
      <c r="D102">
        <f t="shared" si="9"/>
        <v>0</v>
      </c>
      <c r="E102" t="str">
        <f t="shared" si="10"/>
        <v/>
      </c>
      <c r="I102">
        <v>3862447898.086</v>
      </c>
      <c r="K102">
        <v>4032035292.5599999</v>
      </c>
      <c r="L102">
        <v>292862</v>
      </c>
      <c r="M102">
        <v>1E-4</v>
      </c>
      <c r="N102">
        <v>1</v>
      </c>
    </row>
    <row r="103" spans="1:14">
      <c r="A103" t="s">
        <v>58</v>
      </c>
      <c r="B103" t="str">
        <f t="shared" si="7"/>
        <v>IL&amp;FS  Infrastructure Debt Fund Series 1C0</v>
      </c>
      <c r="C103">
        <f t="shared" ref="C103:C106" si="11">+IF(E103="CBLO",$R$3,IF(E103="Marg",$R$4,IF(D103="cash",$R$5,0)))</f>
        <v>0</v>
      </c>
      <c r="D103" t="str">
        <f t="shared" si="9"/>
        <v>Security</v>
      </c>
      <c r="E103" t="str">
        <f t="shared" si="10"/>
        <v>ity</v>
      </c>
      <c r="F103" t="s">
        <v>97</v>
      </c>
      <c r="G103" t="s">
        <v>6</v>
      </c>
      <c r="H103" t="s">
        <v>98</v>
      </c>
      <c r="I103" t="s">
        <v>99</v>
      </c>
      <c r="J103" t="s">
        <v>100</v>
      </c>
      <c r="K103" t="s">
        <v>101</v>
      </c>
      <c r="L103" t="s">
        <v>102</v>
      </c>
      <c r="M103" t="s">
        <v>103</v>
      </c>
      <c r="N103" t="s">
        <v>104</v>
      </c>
    </row>
    <row r="104" spans="1:14">
      <c r="A104" t="s">
        <v>58</v>
      </c>
      <c r="B104" t="str">
        <f t="shared" si="7"/>
        <v>IL&amp;FS  Infrastructure Debt Fund Series 1C0</v>
      </c>
      <c r="C104">
        <f t="shared" si="11"/>
        <v>0</v>
      </c>
      <c r="D104">
        <f t="shared" si="9"/>
        <v>0</v>
      </c>
      <c r="E104" t="str">
        <f t="shared" si="10"/>
        <v/>
      </c>
      <c r="K104" t="s">
        <v>105</v>
      </c>
    </row>
    <row r="105" spans="1:14">
      <c r="A105" t="s">
        <v>58</v>
      </c>
      <c r="B105" t="str">
        <f t="shared" si="7"/>
        <v>IL&amp;FS  Infrastructure Debt Fund Series 1C0</v>
      </c>
      <c r="C105">
        <f t="shared" si="11"/>
        <v>0</v>
      </c>
      <c r="D105" t="str">
        <f t="shared" si="9"/>
        <v>Bonds / Debentures</v>
      </c>
      <c r="E105" t="str">
        <f t="shared" si="10"/>
        <v xml:space="preserve"> / D</v>
      </c>
      <c r="F105" t="s">
        <v>106</v>
      </c>
    </row>
    <row r="106" spans="1:14">
      <c r="A106" t="s">
        <v>58</v>
      </c>
      <c r="B106" t="str">
        <f t="shared" si="7"/>
        <v>IL&amp;FS  Infrastructure Debt Fund Series 1C0</v>
      </c>
      <c r="C106">
        <f t="shared" si="11"/>
        <v>0</v>
      </c>
      <c r="D106" t="str">
        <f t="shared" si="9"/>
        <v>IL&amp;FS Solar Power Limited_1C_27_12_20</v>
      </c>
      <c r="E106" t="str">
        <f t="shared" si="10"/>
        <v xml:space="preserve"> Sol</v>
      </c>
      <c r="F106" t="s">
        <v>130</v>
      </c>
      <c r="G106">
        <v>619</v>
      </c>
      <c r="H106">
        <v>1000000</v>
      </c>
      <c r="I106">
        <v>619000000</v>
      </c>
      <c r="J106">
        <v>1000000</v>
      </c>
      <c r="K106">
        <v>619000000</v>
      </c>
      <c r="L106">
        <v>0</v>
      </c>
      <c r="M106">
        <v>0</v>
      </c>
      <c r="N106">
        <v>0.15210000000000001</v>
      </c>
    </row>
    <row r="107" spans="1:14">
      <c r="A107" t="s">
        <v>58</v>
      </c>
      <c r="B107" t="str">
        <f t="shared" ref="B107:B111" si="12">+A107&amp;""&amp;C107</f>
        <v>IL&amp;FS  Infrastructure Debt Fund Series 1C0</v>
      </c>
      <c r="C107">
        <f t="shared" si="8"/>
        <v>0</v>
      </c>
      <c r="D107">
        <f t="shared" si="9"/>
        <v>0</v>
      </c>
      <c r="E107" t="str">
        <f t="shared" si="10"/>
        <v/>
      </c>
      <c r="K107">
        <v>102752276</v>
      </c>
    </row>
    <row r="108" spans="1:14">
      <c r="A108" t="s">
        <v>58</v>
      </c>
      <c r="B108" t="str">
        <f t="shared" si="12"/>
        <v>IL&amp;FS  Infrastructure Debt Fund Series 1C0</v>
      </c>
      <c r="C108">
        <f t="shared" si="8"/>
        <v>0</v>
      </c>
      <c r="D108" t="str">
        <f t="shared" si="9"/>
        <v>Kanchanjunga Power Company Private Limited_31102028</v>
      </c>
      <c r="E108" t="str">
        <f t="shared" si="10"/>
        <v>anju</v>
      </c>
      <c r="F108" t="s">
        <v>131</v>
      </c>
      <c r="G108">
        <v>650</v>
      </c>
      <c r="H108">
        <v>969230.77</v>
      </c>
      <c r="I108">
        <v>629999999.98000002</v>
      </c>
      <c r="J108">
        <v>969230.76919999998</v>
      </c>
      <c r="K108">
        <v>629999999.98000002</v>
      </c>
      <c r="L108">
        <v>0</v>
      </c>
      <c r="M108">
        <v>0</v>
      </c>
      <c r="N108">
        <v>0.1328</v>
      </c>
    </row>
    <row r="109" spans="1:14">
      <c r="A109" t="s">
        <v>58</v>
      </c>
      <c r="B109" t="str">
        <f t="shared" si="12"/>
        <v>IL&amp;FS  Infrastructure Debt Fund Series 1C0</v>
      </c>
      <c r="C109">
        <f t="shared" si="8"/>
        <v>0</v>
      </c>
      <c r="D109">
        <f t="shared" si="9"/>
        <v>0</v>
      </c>
      <c r="E109" t="str">
        <f t="shared" si="10"/>
        <v/>
      </c>
      <c r="K109">
        <v>0</v>
      </c>
    </row>
    <row r="110" spans="1:14">
      <c r="A110" t="s">
        <v>58</v>
      </c>
      <c r="B110" t="str">
        <f t="shared" si="12"/>
        <v>IL&amp;FS  Infrastructure Debt Fund Series 1C0</v>
      </c>
      <c r="C110">
        <f t="shared" si="8"/>
        <v>0</v>
      </c>
      <c r="D110" t="str">
        <f t="shared" si="9"/>
        <v>Babcock Borsig Limited_31032023</v>
      </c>
      <c r="E110" t="str">
        <f t="shared" si="10"/>
        <v>ck B</v>
      </c>
      <c r="F110" t="s">
        <v>128</v>
      </c>
      <c r="G110">
        <v>404</v>
      </c>
      <c r="H110">
        <v>1000000</v>
      </c>
      <c r="I110">
        <v>404000000</v>
      </c>
      <c r="J110">
        <v>1000000</v>
      </c>
      <c r="K110">
        <v>404000000</v>
      </c>
      <c r="L110">
        <v>0</v>
      </c>
      <c r="M110">
        <v>0</v>
      </c>
      <c r="N110">
        <v>9.2999999999999999E-2</v>
      </c>
    </row>
    <row r="111" spans="1:14">
      <c r="A111" t="s">
        <v>58</v>
      </c>
      <c r="B111" t="str">
        <f t="shared" si="12"/>
        <v>IL&amp;FS  Infrastructure Debt Fund Series 1C0</v>
      </c>
      <c r="C111">
        <f t="shared" ref="C111:C152" si="13">+IF(E111="CBLO",$R$3,IF(E111="Marg",$R$4,IF(D111="cash",$R$5,0)))</f>
        <v>0</v>
      </c>
      <c r="D111">
        <f t="shared" ref="D111:D131" si="14">+F111</f>
        <v>0</v>
      </c>
      <c r="E111" t="str">
        <f t="shared" ref="E111:E132" si="15">+MID(F111,6,4)</f>
        <v/>
      </c>
      <c r="K111">
        <v>37150983</v>
      </c>
    </row>
    <row r="112" spans="1:14">
      <c r="A112" t="s">
        <v>58</v>
      </c>
      <c r="B112" t="str">
        <f t="shared" ref="B112:B113" si="16">+A112&amp;""&amp;C112</f>
        <v>IL&amp;FS  Infrastructure Debt Fund Series 1C0</v>
      </c>
      <c r="C112">
        <f t="shared" ref="C112:C113" si="17">+IF(E112="CBLO",$R$3,IF(E112="Marg",$R$4,IF(D112="cash",$R$5,0)))</f>
        <v>0</v>
      </c>
      <c r="D112" t="str">
        <f t="shared" ref="D112:D113" si="18">+F112</f>
        <v>Williamson Magor &amp; Co. Limited</v>
      </c>
      <c r="E112" t="str">
        <f t="shared" ref="E112:E113" si="19">+MID(F112,6,4)</f>
        <v>amso</v>
      </c>
      <c r="F112" t="s">
        <v>51</v>
      </c>
      <c r="G112">
        <v>380</v>
      </c>
      <c r="H112">
        <v>1000000</v>
      </c>
      <c r="I112">
        <v>380000000</v>
      </c>
      <c r="J112">
        <v>1000000</v>
      </c>
      <c r="K112">
        <v>380000000</v>
      </c>
      <c r="L112">
        <v>0</v>
      </c>
      <c r="M112">
        <v>0</v>
      </c>
      <c r="N112">
        <v>8.1000000000000003E-2</v>
      </c>
    </row>
    <row r="113" spans="1:14">
      <c r="A113" t="s">
        <v>58</v>
      </c>
      <c r="B113" t="str">
        <f t="shared" si="16"/>
        <v>IL&amp;FS  Infrastructure Debt Fund Series 1C0</v>
      </c>
      <c r="C113">
        <f t="shared" si="17"/>
        <v>0</v>
      </c>
      <c r="D113">
        <f t="shared" si="18"/>
        <v>0</v>
      </c>
      <c r="E113" t="str">
        <f t="shared" si="19"/>
        <v/>
      </c>
      <c r="K113">
        <v>4216438</v>
      </c>
    </row>
    <row r="114" spans="1:14">
      <c r="A114" t="s">
        <v>58</v>
      </c>
      <c r="B114" t="str">
        <f t="shared" ref="B114:B152" si="20">+A114&amp;""&amp;C114</f>
        <v>IL&amp;FS  Infrastructure Debt Fund Series 1C0</v>
      </c>
      <c r="C114">
        <f t="shared" si="13"/>
        <v>0</v>
      </c>
      <c r="D114" t="str">
        <f t="shared" si="14"/>
        <v>IWEL_1C_300920121</v>
      </c>
      <c r="E114" t="str">
        <f t="shared" si="15"/>
        <v>1C_3</v>
      </c>
      <c r="F114" t="s">
        <v>132</v>
      </c>
      <c r="G114">
        <v>279</v>
      </c>
      <c r="H114">
        <v>1000000</v>
      </c>
      <c r="I114">
        <v>279000000</v>
      </c>
      <c r="J114">
        <v>1000000</v>
      </c>
      <c r="K114">
        <v>279000000</v>
      </c>
      <c r="L114">
        <v>0</v>
      </c>
      <c r="M114">
        <v>0</v>
      </c>
      <c r="N114">
        <v>7.4399999999999994E-2</v>
      </c>
    </row>
    <row r="115" spans="1:14">
      <c r="A115" t="s">
        <v>58</v>
      </c>
      <c r="B115" t="str">
        <f t="shared" si="20"/>
        <v>IL&amp;FS  Infrastructure Debt Fund Series 1C0</v>
      </c>
      <c r="C115">
        <f t="shared" si="13"/>
        <v>0</v>
      </c>
      <c r="D115">
        <f t="shared" si="14"/>
        <v>0</v>
      </c>
      <c r="E115" t="str">
        <f t="shared" si="15"/>
        <v/>
      </c>
      <c r="K115">
        <v>74230303</v>
      </c>
    </row>
    <row r="116" spans="1:14">
      <c r="A116" t="s">
        <v>58</v>
      </c>
      <c r="B116" t="str">
        <f t="shared" si="20"/>
        <v>IL&amp;FS  Infrastructure Debt Fund Series 1C0</v>
      </c>
      <c r="C116">
        <f t="shared" si="13"/>
        <v>0</v>
      </c>
      <c r="D116" t="str">
        <f t="shared" si="14"/>
        <v>GHV HOSPITALITY INDIA PVT LTD_1C_150421</v>
      </c>
      <c r="E116" t="str">
        <f t="shared" si="15"/>
        <v>OSPI</v>
      </c>
      <c r="F116" t="s">
        <v>133</v>
      </c>
      <c r="G116">
        <v>270</v>
      </c>
      <c r="H116">
        <v>1000000</v>
      </c>
      <c r="I116">
        <v>270000000</v>
      </c>
      <c r="J116">
        <v>1000000</v>
      </c>
      <c r="K116">
        <v>270000000</v>
      </c>
      <c r="L116">
        <v>0</v>
      </c>
      <c r="M116">
        <v>0</v>
      </c>
      <c r="N116">
        <v>5.7500000000000002E-2</v>
      </c>
    </row>
    <row r="117" spans="1:14">
      <c r="A117" t="s">
        <v>58</v>
      </c>
      <c r="B117" t="str">
        <f t="shared" si="20"/>
        <v>IL&amp;FS  Infrastructure Debt Fund Series 1C0</v>
      </c>
      <c r="C117">
        <f t="shared" si="13"/>
        <v>0</v>
      </c>
      <c r="D117">
        <f t="shared" si="14"/>
        <v>0</v>
      </c>
      <c r="E117" t="str">
        <f t="shared" si="15"/>
        <v/>
      </c>
      <c r="K117">
        <v>2600410</v>
      </c>
    </row>
    <row r="118" spans="1:14">
      <c r="A118" t="s">
        <v>58</v>
      </c>
      <c r="B118" t="str">
        <f t="shared" si="20"/>
        <v>IL&amp;FS  Infrastructure Debt Fund Series 1C0</v>
      </c>
      <c r="C118">
        <f t="shared" si="13"/>
        <v>0</v>
      </c>
      <c r="D118" t="str">
        <f t="shared" si="14"/>
        <v>Bhilangana Hydro Power Limited_31032030</v>
      </c>
      <c r="E118" t="str">
        <f t="shared" si="15"/>
        <v>ngan</v>
      </c>
      <c r="F118" t="s">
        <v>111</v>
      </c>
      <c r="G118">
        <v>261</v>
      </c>
      <c r="H118">
        <v>1000000</v>
      </c>
      <c r="I118">
        <v>261000000</v>
      </c>
      <c r="J118">
        <v>1000000</v>
      </c>
      <c r="K118">
        <v>261000000</v>
      </c>
      <c r="L118">
        <v>0</v>
      </c>
      <c r="M118">
        <v>0</v>
      </c>
      <c r="N118">
        <v>5.5E-2</v>
      </c>
    </row>
    <row r="119" spans="1:14">
      <c r="A119" t="s">
        <v>58</v>
      </c>
      <c r="B119" t="str">
        <f t="shared" si="20"/>
        <v>IL&amp;FS  Infrastructure Debt Fund Series 1C0</v>
      </c>
      <c r="C119">
        <f t="shared" si="13"/>
        <v>0</v>
      </c>
      <c r="D119">
        <f t="shared" si="14"/>
        <v>0</v>
      </c>
      <c r="E119" t="str">
        <f t="shared" si="15"/>
        <v/>
      </c>
      <c r="K119">
        <v>0</v>
      </c>
    </row>
    <row r="120" spans="1:14">
      <c r="A120" t="s">
        <v>58</v>
      </c>
      <c r="B120" t="str">
        <f t="shared" si="20"/>
        <v>IL&amp;FS  Infrastructure Debt Fund Series 1C0</v>
      </c>
      <c r="C120">
        <f t="shared" si="13"/>
        <v>0</v>
      </c>
      <c r="D120" t="str">
        <f t="shared" si="14"/>
        <v>Bhilwara Green Energy Limited</v>
      </c>
      <c r="E120" t="str">
        <f t="shared" si="15"/>
        <v xml:space="preserve">ara </v>
      </c>
      <c r="F120" t="s">
        <v>12</v>
      </c>
      <c r="G120">
        <v>241454</v>
      </c>
      <c r="H120">
        <v>997.5</v>
      </c>
      <c r="I120">
        <v>240850213.36700001</v>
      </c>
      <c r="J120">
        <v>1000</v>
      </c>
      <c r="K120">
        <v>241454000</v>
      </c>
      <c r="L120">
        <v>603787</v>
      </c>
      <c r="M120">
        <v>2.5000000000000001E-3</v>
      </c>
      <c r="N120">
        <v>5.0900000000000001E-2</v>
      </c>
    </row>
    <row r="121" spans="1:14">
      <c r="A121" t="s">
        <v>58</v>
      </c>
      <c r="B121" t="str">
        <f t="shared" si="20"/>
        <v>IL&amp;FS  Infrastructure Debt Fund Series 1C0</v>
      </c>
      <c r="C121">
        <f t="shared" si="13"/>
        <v>0</v>
      </c>
      <c r="D121">
        <f t="shared" si="14"/>
        <v>0</v>
      </c>
      <c r="E121" t="str">
        <f t="shared" si="15"/>
        <v/>
      </c>
      <c r="K121">
        <v>0</v>
      </c>
    </row>
    <row r="122" spans="1:14">
      <c r="A122" t="s">
        <v>58</v>
      </c>
      <c r="B122" t="str">
        <f t="shared" si="20"/>
        <v>IL&amp;FS  Infrastructure Debt Fund Series 1C0</v>
      </c>
      <c r="C122">
        <f t="shared" si="13"/>
        <v>0</v>
      </c>
      <c r="D122" t="str">
        <f t="shared" si="14"/>
        <v>Babcock Borsig Limited_30062020</v>
      </c>
      <c r="E122" t="str">
        <f t="shared" si="15"/>
        <v>ck B</v>
      </c>
      <c r="F122" t="s">
        <v>134</v>
      </c>
      <c r="G122">
        <v>148</v>
      </c>
      <c r="H122">
        <v>1000000</v>
      </c>
      <c r="I122">
        <v>148000000</v>
      </c>
      <c r="J122">
        <v>1000000</v>
      </c>
      <c r="K122">
        <v>148000000</v>
      </c>
      <c r="L122">
        <v>0</v>
      </c>
      <c r="M122">
        <v>0</v>
      </c>
      <c r="N122">
        <v>3.4099999999999998E-2</v>
      </c>
    </row>
    <row r="123" spans="1:14">
      <c r="A123" t="s">
        <v>58</v>
      </c>
      <c r="B123" t="str">
        <f t="shared" si="20"/>
        <v>IL&amp;FS  Infrastructure Debt Fund Series 1C0</v>
      </c>
      <c r="C123">
        <f t="shared" si="13"/>
        <v>0</v>
      </c>
      <c r="D123">
        <f t="shared" si="14"/>
        <v>0</v>
      </c>
      <c r="E123" t="str">
        <f t="shared" si="15"/>
        <v/>
      </c>
      <c r="K123">
        <v>13609766</v>
      </c>
    </row>
    <row r="124" spans="1:14">
      <c r="A124" t="s">
        <v>58</v>
      </c>
      <c r="B124" t="str">
        <f t="shared" si="20"/>
        <v>IL&amp;FS  Infrastructure Debt Fund Series 1C0</v>
      </c>
      <c r="C124">
        <f t="shared" si="13"/>
        <v>0</v>
      </c>
      <c r="D124" t="str">
        <f t="shared" si="14"/>
        <v>Clean Max Enviro Energy Solutions Private Limited</v>
      </c>
      <c r="E124" t="str">
        <f t="shared" si="15"/>
        <v xml:space="preserve"> Max</v>
      </c>
      <c r="F124" t="s">
        <v>14</v>
      </c>
      <c r="G124">
        <v>173</v>
      </c>
      <c r="H124">
        <v>875000</v>
      </c>
      <c r="I124">
        <v>151375000</v>
      </c>
      <c r="J124">
        <v>875000</v>
      </c>
      <c r="K124">
        <v>151375000</v>
      </c>
      <c r="L124">
        <v>0</v>
      </c>
      <c r="M124">
        <v>0</v>
      </c>
      <c r="N124">
        <v>3.1899999999999998E-2</v>
      </c>
    </row>
    <row r="125" spans="1:14">
      <c r="A125" t="s">
        <v>58</v>
      </c>
      <c r="B125" t="str">
        <f t="shared" si="20"/>
        <v>IL&amp;FS  Infrastructure Debt Fund Series 1C0</v>
      </c>
      <c r="C125">
        <f t="shared" si="13"/>
        <v>0</v>
      </c>
      <c r="D125">
        <f t="shared" si="14"/>
        <v>0</v>
      </c>
      <c r="E125" t="str">
        <f t="shared" si="15"/>
        <v/>
      </c>
      <c r="K125">
        <v>0</v>
      </c>
    </row>
    <row r="126" spans="1:14">
      <c r="A126" t="s">
        <v>58</v>
      </c>
      <c r="B126" t="str">
        <f t="shared" si="20"/>
        <v>IL&amp;FS  Infrastructure Debt Fund Series 1C0</v>
      </c>
      <c r="C126">
        <f t="shared" si="13"/>
        <v>0</v>
      </c>
      <c r="D126" t="str">
        <f t="shared" si="14"/>
        <v>10.80_AMRI Hospitals Ltd_31032024</v>
      </c>
      <c r="E126" t="str">
        <f t="shared" si="15"/>
        <v>_AMR</v>
      </c>
      <c r="F126" t="s">
        <v>135</v>
      </c>
      <c r="G126">
        <v>120</v>
      </c>
      <c r="H126">
        <v>1000000</v>
      </c>
      <c r="I126">
        <v>120000000</v>
      </c>
      <c r="J126">
        <v>1000000</v>
      </c>
      <c r="K126">
        <v>120000000</v>
      </c>
      <c r="L126">
        <v>0</v>
      </c>
      <c r="M126">
        <v>0</v>
      </c>
      <c r="N126">
        <v>2.53E-2</v>
      </c>
    </row>
    <row r="127" spans="1:14">
      <c r="A127" t="s">
        <v>58</v>
      </c>
      <c r="B127" t="str">
        <f t="shared" si="20"/>
        <v>IL&amp;FS  Infrastructure Debt Fund Series 1C0</v>
      </c>
      <c r="C127">
        <f t="shared" si="13"/>
        <v>0</v>
      </c>
      <c r="D127">
        <f t="shared" si="14"/>
        <v>0</v>
      </c>
      <c r="E127" t="str">
        <f t="shared" si="15"/>
        <v/>
      </c>
      <c r="K127">
        <v>-50137</v>
      </c>
    </row>
    <row r="128" spans="1:14">
      <c r="A128" t="s">
        <v>58</v>
      </c>
      <c r="B128" t="str">
        <f t="shared" si="20"/>
        <v>IL&amp;FS  Infrastructure Debt Fund Series 1C0</v>
      </c>
      <c r="C128">
        <f t="shared" si="13"/>
        <v>0</v>
      </c>
      <c r="D128" t="str">
        <f t="shared" si="14"/>
        <v>Bhilwara Green Energy Limited</v>
      </c>
      <c r="E128" t="str">
        <f t="shared" si="15"/>
        <v xml:space="preserve">ara </v>
      </c>
      <c r="F128" t="s">
        <v>12</v>
      </c>
      <c r="G128">
        <v>116791</v>
      </c>
      <c r="H128">
        <v>997.51</v>
      </c>
      <c r="I128">
        <v>116500000.04099999</v>
      </c>
      <c r="J128">
        <v>1000</v>
      </c>
      <c r="K128">
        <v>116791000</v>
      </c>
      <c r="L128">
        <v>291000</v>
      </c>
      <c r="M128">
        <v>2.5000000000000001E-3</v>
      </c>
      <c r="N128">
        <v>2.46E-2</v>
      </c>
    </row>
    <row r="129" spans="1:14">
      <c r="A129" t="s">
        <v>58</v>
      </c>
      <c r="B129" t="str">
        <f t="shared" si="20"/>
        <v>IL&amp;FS  Infrastructure Debt Fund Series 1C0</v>
      </c>
      <c r="C129">
        <f t="shared" si="13"/>
        <v>0</v>
      </c>
      <c r="D129">
        <f t="shared" si="14"/>
        <v>0</v>
      </c>
      <c r="E129" t="str">
        <f t="shared" si="15"/>
        <v/>
      </c>
      <c r="K129">
        <v>1</v>
      </c>
    </row>
    <row r="130" spans="1:14">
      <c r="A130" t="s">
        <v>58</v>
      </c>
      <c r="B130" t="str">
        <f t="shared" si="20"/>
        <v>IL&amp;FS  Infrastructure Debt Fund Series 1C0</v>
      </c>
      <c r="C130">
        <f t="shared" si="13"/>
        <v>0</v>
      </c>
      <c r="D130" t="str">
        <f t="shared" si="14"/>
        <v>Bhilwara Green Energy Limited A</v>
      </c>
      <c r="E130" t="str">
        <f t="shared" si="15"/>
        <v xml:space="preserve">ara </v>
      </c>
      <c r="F130" t="s">
        <v>136</v>
      </c>
      <c r="G130">
        <v>100251</v>
      </c>
      <c r="H130">
        <v>997.5</v>
      </c>
      <c r="I130">
        <v>99999999.966999993</v>
      </c>
      <c r="J130">
        <v>1000</v>
      </c>
      <c r="K130">
        <v>100251000</v>
      </c>
      <c r="L130">
        <v>251000</v>
      </c>
      <c r="M130">
        <v>2.5000000000000001E-3</v>
      </c>
      <c r="N130">
        <v>2.1100000000000001E-2</v>
      </c>
    </row>
    <row r="131" spans="1:14">
      <c r="A131" t="s">
        <v>58</v>
      </c>
      <c r="B131" t="str">
        <f t="shared" si="20"/>
        <v>IL&amp;FS  Infrastructure Debt Fund Series 1C0</v>
      </c>
      <c r="C131">
        <f t="shared" si="13"/>
        <v>0</v>
      </c>
      <c r="D131">
        <f t="shared" si="14"/>
        <v>0</v>
      </c>
      <c r="E131" t="str">
        <f t="shared" si="15"/>
        <v/>
      </c>
      <c r="K131">
        <v>0</v>
      </c>
    </row>
    <row r="132" spans="1:14">
      <c r="A132" t="s">
        <v>58</v>
      </c>
      <c r="B132" t="str">
        <f t="shared" si="20"/>
        <v>IL&amp;FS  Infrastructure Debt Fund Series 1C0</v>
      </c>
      <c r="C132">
        <f t="shared" si="13"/>
        <v>0</v>
      </c>
      <c r="D132" t="str">
        <f t="shared" ref="D132:D182" si="21">+F132</f>
        <v>Babcock Borsig Limited_31032023_2</v>
      </c>
      <c r="E132" t="str">
        <f t="shared" si="15"/>
        <v>ck B</v>
      </c>
      <c r="F132" t="s">
        <v>137</v>
      </c>
      <c r="G132">
        <v>65</v>
      </c>
      <c r="H132">
        <v>1000000</v>
      </c>
      <c r="I132">
        <v>65000000</v>
      </c>
      <c r="J132">
        <v>1000000</v>
      </c>
      <c r="K132">
        <v>65000000</v>
      </c>
      <c r="L132">
        <v>0</v>
      </c>
      <c r="M132">
        <v>0</v>
      </c>
      <c r="N132">
        <v>1.47E-2</v>
      </c>
    </row>
    <row r="133" spans="1:14">
      <c r="A133" t="s">
        <v>58</v>
      </c>
      <c r="B133" t="str">
        <f t="shared" si="20"/>
        <v>IL&amp;FS  Infrastructure Debt Fund Series 1C0</v>
      </c>
      <c r="C133">
        <f t="shared" si="13"/>
        <v>0</v>
      </c>
      <c r="D133">
        <f t="shared" si="21"/>
        <v>0</v>
      </c>
      <c r="E133" t="str">
        <f t="shared" ref="E133:E182" si="22">+MID(F133,6,4)</f>
        <v/>
      </c>
      <c r="K133">
        <v>4541483</v>
      </c>
    </row>
    <row r="134" spans="1:14">
      <c r="A134" t="s">
        <v>58</v>
      </c>
      <c r="B134" t="str">
        <f t="shared" si="20"/>
        <v>IL&amp;FS  Infrastructure Debt Fund Series 1C0</v>
      </c>
      <c r="C134">
        <f t="shared" si="13"/>
        <v>0</v>
      </c>
      <c r="D134" t="str">
        <f t="shared" si="21"/>
        <v>ADPL_26_SEP_2021</v>
      </c>
      <c r="E134" t="str">
        <f t="shared" si="22"/>
        <v>26_S</v>
      </c>
      <c r="F134" t="s">
        <v>107</v>
      </c>
      <c r="G134">
        <v>48000</v>
      </c>
      <c r="H134">
        <v>1000</v>
      </c>
      <c r="I134">
        <v>48000000</v>
      </c>
      <c r="J134">
        <v>1000</v>
      </c>
      <c r="K134">
        <v>48000000</v>
      </c>
      <c r="L134">
        <v>0</v>
      </c>
      <c r="M134">
        <v>0</v>
      </c>
      <c r="N134">
        <v>1.01E-2</v>
      </c>
    </row>
    <row r="135" spans="1:14">
      <c r="A135" t="s">
        <v>58</v>
      </c>
      <c r="B135" t="str">
        <f t="shared" si="20"/>
        <v>IL&amp;FS  Infrastructure Debt Fund Series 1C0</v>
      </c>
      <c r="C135">
        <f t="shared" si="13"/>
        <v>0</v>
      </c>
      <c r="D135">
        <f t="shared" si="21"/>
        <v>0</v>
      </c>
      <c r="E135" t="str">
        <f t="shared" si="22"/>
        <v/>
      </c>
      <c r="K135">
        <v>0</v>
      </c>
    </row>
    <row r="136" spans="1:14">
      <c r="A136" t="s">
        <v>58</v>
      </c>
      <c r="B136" t="str">
        <f t="shared" si="20"/>
        <v>IL&amp;FS  Infrastructure Debt Fund Series 1C0</v>
      </c>
      <c r="C136">
        <f t="shared" si="13"/>
        <v>0</v>
      </c>
      <c r="D136" t="str">
        <f t="shared" si="21"/>
        <v>Bhilangana Hydro Power Limited_310326</v>
      </c>
      <c r="E136" t="str">
        <f t="shared" si="22"/>
        <v>ngan</v>
      </c>
      <c r="F136" t="s">
        <v>109</v>
      </c>
      <c r="G136">
        <v>47</v>
      </c>
      <c r="H136">
        <v>1000000</v>
      </c>
      <c r="I136">
        <v>47000000</v>
      </c>
      <c r="J136">
        <v>1000000</v>
      </c>
      <c r="K136">
        <v>47000000</v>
      </c>
      <c r="L136">
        <v>0</v>
      </c>
      <c r="M136">
        <v>0</v>
      </c>
      <c r="N136">
        <v>9.9000000000000008E-3</v>
      </c>
    </row>
    <row r="137" spans="1:14">
      <c r="A137" t="s">
        <v>58</v>
      </c>
      <c r="B137" t="str">
        <f t="shared" si="20"/>
        <v>IL&amp;FS  Infrastructure Debt Fund Series 1C0</v>
      </c>
      <c r="C137">
        <f t="shared" si="13"/>
        <v>0</v>
      </c>
      <c r="D137">
        <f t="shared" si="21"/>
        <v>0</v>
      </c>
      <c r="E137" t="str">
        <f t="shared" si="22"/>
        <v/>
      </c>
      <c r="K137">
        <v>0</v>
      </c>
    </row>
    <row r="138" spans="1:14">
      <c r="A138" t="s">
        <v>58</v>
      </c>
      <c r="B138" t="str">
        <f t="shared" si="20"/>
        <v>IL&amp;FS  Infrastructure Debt Fund Series 1C0</v>
      </c>
      <c r="C138">
        <f t="shared" si="13"/>
        <v>0</v>
      </c>
      <c r="D138" t="str">
        <f t="shared" si="21"/>
        <v>Bhilangana Hydro Power Limited_310324</v>
      </c>
      <c r="E138" t="str">
        <f t="shared" si="22"/>
        <v>ngan</v>
      </c>
      <c r="F138" t="s">
        <v>125</v>
      </c>
      <c r="G138">
        <v>40</v>
      </c>
      <c r="H138">
        <v>1000000</v>
      </c>
      <c r="I138">
        <v>40000000</v>
      </c>
      <c r="J138">
        <v>1000000</v>
      </c>
      <c r="K138">
        <v>40000000</v>
      </c>
      <c r="L138">
        <v>0</v>
      </c>
      <c r="M138">
        <v>0</v>
      </c>
      <c r="N138">
        <v>8.3999999999999995E-3</v>
      </c>
    </row>
    <row r="139" spans="1:14">
      <c r="A139" t="s">
        <v>58</v>
      </c>
      <c r="B139" t="str">
        <f t="shared" si="20"/>
        <v>IL&amp;FS  Infrastructure Debt Fund Series 1C0</v>
      </c>
      <c r="C139">
        <f t="shared" si="13"/>
        <v>0</v>
      </c>
      <c r="D139">
        <f t="shared" si="21"/>
        <v>0</v>
      </c>
      <c r="E139" t="str">
        <f t="shared" si="22"/>
        <v/>
      </c>
      <c r="K139">
        <v>0</v>
      </c>
    </row>
    <row r="140" spans="1:14">
      <c r="A140" t="s">
        <v>58</v>
      </c>
      <c r="B140" t="str">
        <f t="shared" si="20"/>
        <v>IL&amp;FS  Infrastructure Debt Fund Series 1C0</v>
      </c>
      <c r="C140">
        <f t="shared" si="13"/>
        <v>0</v>
      </c>
      <c r="D140" t="str">
        <f t="shared" si="21"/>
        <v>IWEL_2A_30092021</v>
      </c>
      <c r="E140" t="str">
        <f t="shared" si="22"/>
        <v>2A_3</v>
      </c>
      <c r="F140" t="s">
        <v>138</v>
      </c>
      <c r="G140">
        <v>20</v>
      </c>
      <c r="H140">
        <v>1000000</v>
      </c>
      <c r="I140">
        <v>20000000</v>
      </c>
      <c r="J140">
        <v>1000000</v>
      </c>
      <c r="K140">
        <v>20000000</v>
      </c>
      <c r="L140">
        <v>0</v>
      </c>
      <c r="M140">
        <v>0</v>
      </c>
      <c r="N140">
        <v>5.3E-3</v>
      </c>
    </row>
    <row r="141" spans="1:14">
      <c r="A141" t="s">
        <v>58</v>
      </c>
      <c r="B141" t="str">
        <f t="shared" si="20"/>
        <v>IL&amp;FS  Infrastructure Debt Fund Series 1C0</v>
      </c>
      <c r="C141">
        <f t="shared" si="13"/>
        <v>0</v>
      </c>
      <c r="D141">
        <f t="shared" si="21"/>
        <v>0</v>
      </c>
      <c r="E141" t="str">
        <f t="shared" si="22"/>
        <v/>
      </c>
      <c r="K141">
        <v>5321169</v>
      </c>
    </row>
    <row r="142" spans="1:14">
      <c r="A142" t="s">
        <v>58</v>
      </c>
      <c r="B142" t="str">
        <f t="shared" si="20"/>
        <v>IL&amp;FS  Infrastructure Debt Fund Series 1C0</v>
      </c>
      <c r="C142">
        <f t="shared" si="13"/>
        <v>0</v>
      </c>
      <c r="D142" t="str">
        <f t="shared" si="21"/>
        <v>Babcock Borsig Limited_31032023_1C</v>
      </c>
      <c r="E142" t="str">
        <f t="shared" si="22"/>
        <v>ck B</v>
      </c>
      <c r="F142" t="s">
        <v>139</v>
      </c>
      <c r="G142">
        <v>20</v>
      </c>
      <c r="H142">
        <v>1000000</v>
      </c>
      <c r="I142">
        <v>20000000</v>
      </c>
      <c r="J142">
        <v>1000000</v>
      </c>
      <c r="K142">
        <v>20000000</v>
      </c>
      <c r="L142">
        <v>0</v>
      </c>
      <c r="M142">
        <v>0</v>
      </c>
      <c r="N142">
        <v>4.5999999999999999E-3</v>
      </c>
    </row>
    <row r="143" spans="1:14">
      <c r="A143" t="s">
        <v>58</v>
      </c>
      <c r="B143" t="str">
        <f t="shared" si="20"/>
        <v>IL&amp;FS  Infrastructure Debt Fund Series 1C0</v>
      </c>
      <c r="C143">
        <f t="shared" si="13"/>
        <v>0</v>
      </c>
      <c r="D143">
        <f t="shared" si="21"/>
        <v>0</v>
      </c>
      <c r="E143" t="str">
        <f t="shared" si="22"/>
        <v/>
      </c>
      <c r="K143">
        <v>1809028</v>
      </c>
    </row>
    <row r="144" spans="1:14">
      <c r="A144" t="s">
        <v>58</v>
      </c>
      <c r="B144" t="str">
        <f t="shared" si="20"/>
        <v>IL&amp;FS  Infrastructure Debt Fund Series 1C0</v>
      </c>
      <c r="C144">
        <f t="shared" si="13"/>
        <v>0</v>
      </c>
      <c r="D144" t="str">
        <f t="shared" si="21"/>
        <v>GHV HOSPITALITY INDIA PVT LTD_1A_150421</v>
      </c>
      <c r="E144" t="str">
        <f t="shared" si="22"/>
        <v>OSPI</v>
      </c>
      <c r="F144" t="s">
        <v>108</v>
      </c>
      <c r="G144">
        <v>16</v>
      </c>
      <c r="H144">
        <v>1000000</v>
      </c>
      <c r="I144">
        <v>16000000</v>
      </c>
      <c r="J144">
        <v>1000000</v>
      </c>
      <c r="K144">
        <v>16000000</v>
      </c>
      <c r="L144">
        <v>0</v>
      </c>
      <c r="M144">
        <v>0</v>
      </c>
      <c r="N144">
        <v>3.3999999999999998E-3</v>
      </c>
    </row>
    <row r="145" spans="1:14">
      <c r="A145" t="s">
        <v>58</v>
      </c>
      <c r="B145" t="str">
        <f t="shared" si="20"/>
        <v>IL&amp;FS  Infrastructure Debt Fund Series 1C0</v>
      </c>
      <c r="C145">
        <f t="shared" si="13"/>
        <v>0</v>
      </c>
      <c r="D145">
        <f t="shared" si="21"/>
        <v>0</v>
      </c>
      <c r="E145" t="str">
        <f t="shared" si="22"/>
        <v/>
      </c>
      <c r="K145">
        <v>154098</v>
      </c>
    </row>
    <row r="146" spans="1:14">
      <c r="A146" t="s">
        <v>58</v>
      </c>
      <c r="B146" t="str">
        <f t="shared" si="20"/>
        <v>IL&amp;FS  Infrastructure Debt Fund Series 1C0</v>
      </c>
      <c r="C146">
        <f t="shared" si="13"/>
        <v>0</v>
      </c>
      <c r="D146" t="str">
        <f t="shared" si="21"/>
        <v>ADPL_26_SEP_2021_2B</v>
      </c>
      <c r="E146" t="str">
        <f t="shared" si="22"/>
        <v>26_S</v>
      </c>
      <c r="F146" t="s">
        <v>110</v>
      </c>
      <c r="G146">
        <v>13000</v>
      </c>
      <c r="H146">
        <v>1000</v>
      </c>
      <c r="I146">
        <v>13000000</v>
      </c>
      <c r="J146">
        <v>1000</v>
      </c>
      <c r="K146">
        <v>13000000</v>
      </c>
      <c r="L146">
        <v>0</v>
      </c>
      <c r="M146">
        <v>0</v>
      </c>
      <c r="N146">
        <v>2.7000000000000001E-3</v>
      </c>
    </row>
    <row r="147" spans="1:14">
      <c r="A147" t="s">
        <v>58</v>
      </c>
      <c r="B147" t="str">
        <f t="shared" si="20"/>
        <v>IL&amp;FS  Infrastructure Debt Fund Series 1C0</v>
      </c>
      <c r="C147">
        <f t="shared" si="13"/>
        <v>0</v>
      </c>
      <c r="D147">
        <f t="shared" si="21"/>
        <v>0</v>
      </c>
      <c r="E147" t="str">
        <f t="shared" si="22"/>
        <v/>
      </c>
      <c r="K147">
        <v>0</v>
      </c>
    </row>
    <row r="148" spans="1:14">
      <c r="A148" t="s">
        <v>58</v>
      </c>
      <c r="B148" t="str">
        <f t="shared" si="20"/>
        <v>IL&amp;FS  Infrastructure Debt Fund Series 1C0</v>
      </c>
      <c r="C148">
        <f t="shared" si="13"/>
        <v>0</v>
      </c>
      <c r="D148" t="str">
        <f t="shared" si="21"/>
        <v>Time_Technoplast_1C_06092021</v>
      </c>
      <c r="E148" t="str">
        <f t="shared" si="22"/>
        <v>Tech</v>
      </c>
      <c r="F148" t="s">
        <v>140</v>
      </c>
      <c r="G148">
        <v>1</v>
      </c>
      <c r="H148">
        <v>10496063.369999999</v>
      </c>
      <c r="I148">
        <v>10496063.368000001</v>
      </c>
      <c r="J148">
        <v>10496063.3642</v>
      </c>
      <c r="K148">
        <v>10496063.359999999</v>
      </c>
      <c r="L148">
        <v>0</v>
      </c>
      <c r="M148">
        <v>0</v>
      </c>
      <c r="N148">
        <v>2.2000000000000001E-3</v>
      </c>
    </row>
    <row r="149" spans="1:14">
      <c r="A149" t="s">
        <v>58</v>
      </c>
      <c r="B149" t="str">
        <f t="shared" si="20"/>
        <v>IL&amp;FS  Infrastructure Debt Fund Series 1C0</v>
      </c>
      <c r="C149">
        <f t="shared" si="13"/>
        <v>0</v>
      </c>
      <c r="D149">
        <f t="shared" si="21"/>
        <v>0</v>
      </c>
      <c r="E149" t="str">
        <f t="shared" si="22"/>
        <v/>
      </c>
      <c r="K149">
        <v>90582</v>
      </c>
    </row>
    <row r="150" spans="1:14">
      <c r="A150" t="s">
        <v>58</v>
      </c>
      <c r="B150" t="str">
        <f t="shared" si="20"/>
        <v>IL&amp;FS  Infrastructure Debt Fund Series 1C0</v>
      </c>
      <c r="C150">
        <f t="shared" si="13"/>
        <v>0</v>
      </c>
      <c r="D150">
        <f t="shared" si="21"/>
        <v>0</v>
      </c>
      <c r="E150" t="str">
        <f t="shared" si="22"/>
        <v/>
      </c>
      <c r="I150">
        <v>3999221276.723</v>
      </c>
      <c r="K150">
        <v>4246793464.9400001</v>
      </c>
      <c r="L150">
        <v>1145787</v>
      </c>
      <c r="M150">
        <v>2.9999999999999997E-4</v>
      </c>
      <c r="N150">
        <v>0.89510000000000001</v>
      </c>
    </row>
    <row r="151" spans="1:14">
      <c r="A151" t="s">
        <v>58</v>
      </c>
      <c r="B151" t="str">
        <f t="shared" si="20"/>
        <v>IL&amp;FS  Infrastructure Debt Fund Series 1C0</v>
      </c>
      <c r="C151">
        <f t="shared" si="13"/>
        <v>0</v>
      </c>
      <c r="D151" t="str">
        <f t="shared" si="21"/>
        <v>Fixed Deposit</v>
      </c>
      <c r="E151" t="str">
        <f t="shared" si="22"/>
        <v xml:space="preserve"> Dep</v>
      </c>
      <c r="F151" t="s">
        <v>113</v>
      </c>
    </row>
    <row r="152" spans="1:14">
      <c r="A152" t="s">
        <v>58</v>
      </c>
      <c r="B152" t="str">
        <f t="shared" si="20"/>
        <v>IL&amp;FS  Infrastructure Debt Fund Series 1CCBLO Margin</v>
      </c>
      <c r="C152" t="str">
        <f t="shared" si="13"/>
        <v>CBLO Margin</v>
      </c>
      <c r="D152" t="str">
        <f t="shared" si="21"/>
        <v>CCIL MARGIN 01112017</v>
      </c>
      <c r="E152" t="str">
        <f t="shared" si="22"/>
        <v>MARG</v>
      </c>
      <c r="F152" t="s">
        <v>141</v>
      </c>
      <c r="G152">
        <v>2600000</v>
      </c>
      <c r="H152">
        <v>1</v>
      </c>
      <c r="I152">
        <v>2600000</v>
      </c>
      <c r="J152">
        <v>1</v>
      </c>
      <c r="K152">
        <v>2600000</v>
      </c>
      <c r="L152">
        <v>0</v>
      </c>
      <c r="M152">
        <v>0</v>
      </c>
      <c r="N152">
        <v>5.0000000000000001E-4</v>
      </c>
    </row>
    <row r="153" spans="1:14">
      <c r="A153" t="s">
        <v>58</v>
      </c>
      <c r="B153" t="str">
        <f t="shared" ref="B153:B183" si="23">+A153&amp;""&amp;C153</f>
        <v>IL&amp;FS  Infrastructure Debt Fund Series 1C0</v>
      </c>
      <c r="C153">
        <f t="shared" ref="C153:C182" si="24">+IF(E153="CBLO",$R$3,IF(E153="Marg",$R$4,IF(D153="cash",$R$5,0)))</f>
        <v>0</v>
      </c>
      <c r="D153">
        <f t="shared" si="21"/>
        <v>0</v>
      </c>
      <c r="E153" t="str">
        <f t="shared" si="22"/>
        <v/>
      </c>
      <c r="K153">
        <v>0</v>
      </c>
    </row>
    <row r="154" spans="1:14">
      <c r="A154" t="s">
        <v>58</v>
      </c>
      <c r="B154" t="str">
        <f t="shared" si="23"/>
        <v>IL&amp;FS  Infrastructure Debt Fund Series 1CCBLO Margin</v>
      </c>
      <c r="C154" t="str">
        <f t="shared" si="24"/>
        <v>CBLO Margin</v>
      </c>
      <c r="D154" t="str">
        <f t="shared" si="21"/>
        <v>CBLO_Margin_04122017</v>
      </c>
      <c r="E154" t="str">
        <f t="shared" si="22"/>
        <v>Marg</v>
      </c>
      <c r="F154" t="s">
        <v>114</v>
      </c>
      <c r="G154">
        <v>950000</v>
      </c>
      <c r="H154">
        <v>1</v>
      </c>
      <c r="I154">
        <v>950000</v>
      </c>
      <c r="J154">
        <v>1</v>
      </c>
      <c r="K154">
        <v>950000</v>
      </c>
      <c r="L154">
        <v>0</v>
      </c>
      <c r="M154">
        <v>0</v>
      </c>
      <c r="N154">
        <v>2.0000000000000001E-4</v>
      </c>
    </row>
    <row r="155" spans="1:14">
      <c r="A155" t="s">
        <v>58</v>
      </c>
      <c r="B155" t="str">
        <f t="shared" si="23"/>
        <v>IL&amp;FS  Infrastructure Debt Fund Series 1C0</v>
      </c>
      <c r="C155">
        <f t="shared" si="24"/>
        <v>0</v>
      </c>
      <c r="D155">
        <f t="shared" si="21"/>
        <v>0</v>
      </c>
      <c r="E155" t="str">
        <f t="shared" si="22"/>
        <v/>
      </c>
      <c r="K155">
        <v>0</v>
      </c>
    </row>
    <row r="156" spans="1:14">
      <c r="A156" t="s">
        <v>58</v>
      </c>
      <c r="B156" t="str">
        <f t="shared" si="23"/>
        <v>IL&amp;FS  Infrastructure Debt Fund Series 1C0</v>
      </c>
      <c r="C156">
        <f t="shared" si="24"/>
        <v>0</v>
      </c>
      <c r="D156">
        <f t="shared" si="21"/>
        <v>0</v>
      </c>
      <c r="E156" t="str">
        <f t="shared" si="22"/>
        <v/>
      </c>
      <c r="I156">
        <v>3550000</v>
      </c>
      <c r="K156">
        <v>3550000.01</v>
      </c>
      <c r="L156">
        <v>0</v>
      </c>
      <c r="M156">
        <v>0</v>
      </c>
      <c r="N156">
        <v>6.9999999999999999E-4</v>
      </c>
    </row>
    <row r="157" spans="1:14">
      <c r="A157" t="s">
        <v>58</v>
      </c>
      <c r="B157" t="str">
        <f t="shared" si="23"/>
        <v>IL&amp;FS  Infrastructure Debt Fund Series 1C0</v>
      </c>
      <c r="C157">
        <f t="shared" si="24"/>
        <v>0</v>
      </c>
      <c r="D157" t="str">
        <f t="shared" si="21"/>
        <v>Money Market Discounted</v>
      </c>
      <c r="E157" t="str">
        <f t="shared" si="22"/>
        <v xml:space="preserve"> Mar</v>
      </c>
      <c r="F157" t="s">
        <v>115</v>
      </c>
    </row>
    <row r="158" spans="1:14">
      <c r="A158" t="s">
        <v>58</v>
      </c>
      <c r="B158" t="str">
        <f t="shared" si="23"/>
        <v>IL&amp;FS  Infrastructure Debt Fund Series 1CTriparty Repo</v>
      </c>
      <c r="C158" t="str">
        <f t="shared" si="24"/>
        <v>Triparty Repo</v>
      </c>
      <c r="D158" t="str">
        <f t="shared" si="21"/>
        <v>5.96.CBLO_1C30042019</v>
      </c>
      <c r="E158" t="str">
        <f t="shared" si="22"/>
        <v>CBLO</v>
      </c>
      <c r="F158" t="s">
        <v>199</v>
      </c>
      <c r="G158">
        <v>1</v>
      </c>
      <c r="H158">
        <v>459274981.69999999</v>
      </c>
      <c r="I158">
        <v>459274981.69999999</v>
      </c>
      <c r="J158">
        <v>459274981.69999999</v>
      </c>
      <c r="K158">
        <v>459274981.69999999</v>
      </c>
      <c r="L158">
        <v>0</v>
      </c>
      <c r="M158">
        <v>0</v>
      </c>
      <c r="N158">
        <v>9.6799999999999997E-2</v>
      </c>
    </row>
    <row r="159" spans="1:14">
      <c r="A159" t="s">
        <v>58</v>
      </c>
      <c r="B159" t="str">
        <f t="shared" si="23"/>
        <v>IL&amp;FS  Infrastructure Debt Fund Series 1CTriparty Repo</v>
      </c>
      <c r="C159" t="str">
        <f t="shared" si="24"/>
        <v>Triparty Repo</v>
      </c>
      <c r="D159" t="str">
        <f t="shared" si="21"/>
        <v>8.40_CBLO_1C_06042015</v>
      </c>
      <c r="E159" t="str">
        <f t="shared" si="22"/>
        <v>CBLO</v>
      </c>
      <c r="F159" t="s">
        <v>142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>
      <c r="A160" t="s">
        <v>58</v>
      </c>
      <c r="B160" t="str">
        <f t="shared" si="23"/>
        <v>IL&amp;FS  Infrastructure Debt Fund Series 1C0</v>
      </c>
      <c r="C160">
        <f t="shared" si="24"/>
        <v>0</v>
      </c>
      <c r="D160">
        <f t="shared" si="21"/>
        <v>0</v>
      </c>
      <c r="E160" t="str">
        <f t="shared" si="22"/>
        <v/>
      </c>
      <c r="K160">
        <v>30</v>
      </c>
    </row>
    <row r="161" spans="1:14">
      <c r="A161" t="s">
        <v>58</v>
      </c>
      <c r="B161" t="str">
        <f t="shared" si="23"/>
        <v>IL&amp;FS  Infrastructure Debt Fund Series 1C0</v>
      </c>
      <c r="C161">
        <f t="shared" si="24"/>
        <v>0</v>
      </c>
      <c r="D161">
        <f t="shared" si="21"/>
        <v>0</v>
      </c>
      <c r="E161" t="str">
        <f t="shared" si="22"/>
        <v/>
      </c>
      <c r="I161">
        <v>459274981.69999999</v>
      </c>
      <c r="K161">
        <v>459275011.5</v>
      </c>
      <c r="L161">
        <v>0</v>
      </c>
      <c r="M161">
        <v>0</v>
      </c>
      <c r="N161">
        <v>9.6799999999999997E-2</v>
      </c>
    </row>
    <row r="162" spans="1:14">
      <c r="A162" t="s">
        <v>58</v>
      </c>
      <c r="B162" t="str">
        <f t="shared" si="23"/>
        <v>IL&amp;FS  Infrastructure Debt Fund Series 1C0</v>
      </c>
      <c r="C162">
        <f t="shared" si="24"/>
        <v>0</v>
      </c>
      <c r="D162" t="str">
        <f t="shared" si="21"/>
        <v>Cash / Bank</v>
      </c>
      <c r="E162" t="str">
        <f t="shared" si="22"/>
        <v>/ Ba</v>
      </c>
      <c r="F162" t="s">
        <v>116</v>
      </c>
    </row>
    <row r="163" spans="1:14">
      <c r="A163" t="s">
        <v>58</v>
      </c>
      <c r="B163" t="str">
        <f t="shared" si="23"/>
        <v>IL&amp;FS  Infrastructure Debt Fund Series 1CCash &amp; Cash Equivalents</v>
      </c>
      <c r="C163" t="str">
        <f t="shared" si="24"/>
        <v>Cash &amp; Cash Equivalents</v>
      </c>
      <c r="D163" t="str">
        <f t="shared" si="21"/>
        <v>CASH</v>
      </c>
      <c r="E163" t="str">
        <f t="shared" si="22"/>
        <v/>
      </c>
      <c r="F163" t="s">
        <v>117</v>
      </c>
      <c r="G163">
        <v>40709024.792000003</v>
      </c>
      <c r="H163">
        <v>1</v>
      </c>
      <c r="I163">
        <v>40709024.792000003</v>
      </c>
      <c r="J163">
        <v>1</v>
      </c>
      <c r="K163">
        <v>40709024.789999999</v>
      </c>
      <c r="L163">
        <v>0</v>
      </c>
      <c r="M163">
        <v>0</v>
      </c>
      <c r="N163">
        <v>8.6E-3</v>
      </c>
    </row>
    <row r="164" spans="1:14">
      <c r="A164" t="s">
        <v>58</v>
      </c>
      <c r="B164" t="str">
        <f t="shared" si="23"/>
        <v>IL&amp;FS  Infrastructure Debt Fund Series 1C0</v>
      </c>
      <c r="C164">
        <f t="shared" si="24"/>
        <v>0</v>
      </c>
      <c r="D164" t="str">
        <f t="shared" si="21"/>
        <v>CASH Rec/Payable</v>
      </c>
      <c r="E164" t="str">
        <f t="shared" si="22"/>
        <v>Rec/</v>
      </c>
      <c r="F164" t="s">
        <v>118</v>
      </c>
      <c r="G164">
        <v>-5574283.2620000001</v>
      </c>
      <c r="H164">
        <v>1</v>
      </c>
      <c r="I164">
        <v>-5574283.2620000001</v>
      </c>
      <c r="J164">
        <v>1</v>
      </c>
      <c r="K164">
        <v>-5574283.2599999998</v>
      </c>
      <c r="L164">
        <v>0</v>
      </c>
      <c r="M164">
        <v>0</v>
      </c>
      <c r="N164">
        <v>-1.1999999999999999E-3</v>
      </c>
    </row>
    <row r="165" spans="1:14">
      <c r="A165" t="s">
        <v>58</v>
      </c>
      <c r="B165" t="str">
        <f t="shared" si="23"/>
        <v>IL&amp;FS  Infrastructure Debt Fund Series 1C0</v>
      </c>
      <c r="C165">
        <f t="shared" si="24"/>
        <v>0</v>
      </c>
      <c r="D165">
        <f t="shared" si="21"/>
        <v>0</v>
      </c>
      <c r="E165" t="str">
        <f t="shared" si="22"/>
        <v/>
      </c>
      <c r="I165">
        <v>35134741.528999999</v>
      </c>
      <c r="K165">
        <v>35134741.530000001</v>
      </c>
      <c r="L165">
        <v>0</v>
      </c>
      <c r="M165">
        <v>0</v>
      </c>
      <c r="N165">
        <v>7.4000000000000003E-3</v>
      </c>
    </row>
    <row r="166" spans="1:14">
      <c r="A166" t="s">
        <v>58</v>
      </c>
      <c r="B166" t="str">
        <f t="shared" si="23"/>
        <v>IL&amp;FS  Infrastructure Debt Fund Series 1C0</v>
      </c>
      <c r="C166">
        <f t="shared" si="24"/>
        <v>0</v>
      </c>
      <c r="D166" t="str">
        <f t="shared" si="21"/>
        <v>Other Assets</v>
      </c>
      <c r="E166" t="str">
        <f t="shared" si="22"/>
        <v xml:space="preserve"> Ass</v>
      </c>
      <c r="F166" t="s">
        <v>119</v>
      </c>
    </row>
    <row r="167" spans="1:14">
      <c r="A167" t="s">
        <v>58</v>
      </c>
      <c r="B167" t="str">
        <f t="shared" si="23"/>
        <v>IL&amp;FS  Infrastructure Debt Fund Series 1C0</v>
      </c>
      <c r="C167">
        <f t="shared" si="24"/>
        <v>0</v>
      </c>
      <c r="D167" t="str">
        <f t="shared" si="21"/>
        <v>Other Liabilities and Assets</v>
      </c>
      <c r="E167" t="str">
        <f t="shared" si="22"/>
        <v xml:space="preserve"> Lia</v>
      </c>
      <c r="F167" t="s">
        <v>120</v>
      </c>
      <c r="G167">
        <v>-2E-3</v>
      </c>
      <c r="H167">
        <v>1</v>
      </c>
      <c r="I167">
        <v>-2E-3</v>
      </c>
      <c r="J167">
        <v>1</v>
      </c>
      <c r="K167">
        <v>0</v>
      </c>
      <c r="L167">
        <v>0</v>
      </c>
      <c r="M167">
        <v>0</v>
      </c>
      <c r="N167">
        <v>0</v>
      </c>
    </row>
    <row r="168" spans="1:14">
      <c r="A168" t="s">
        <v>58</v>
      </c>
      <c r="B168" t="str">
        <f t="shared" si="23"/>
        <v>IL&amp;FS  Infrastructure Debt Fund Series 1C0</v>
      </c>
      <c r="C168">
        <f t="shared" si="24"/>
        <v>0</v>
      </c>
      <c r="D168">
        <f t="shared" si="21"/>
        <v>0</v>
      </c>
      <c r="E168" t="str">
        <f t="shared" si="22"/>
        <v/>
      </c>
      <c r="I168">
        <v>-2E-3</v>
      </c>
      <c r="K168">
        <v>0</v>
      </c>
      <c r="L168">
        <v>0</v>
      </c>
      <c r="M168">
        <v>0</v>
      </c>
      <c r="N168">
        <v>0</v>
      </c>
    </row>
    <row r="169" spans="1:14">
      <c r="A169" t="s">
        <v>58</v>
      </c>
      <c r="B169" t="str">
        <f t="shared" si="23"/>
        <v>IL&amp;FS  Infrastructure Debt Fund Series 1C0</v>
      </c>
      <c r="C169">
        <f t="shared" si="24"/>
        <v>0</v>
      </c>
      <c r="D169">
        <f t="shared" si="21"/>
        <v>0</v>
      </c>
      <c r="E169" t="str">
        <f t="shared" si="22"/>
        <v/>
      </c>
      <c r="I169">
        <v>4497180999.9499998</v>
      </c>
      <c r="K169">
        <v>4744753217.9799995</v>
      </c>
      <c r="L169">
        <v>1145787</v>
      </c>
      <c r="M169">
        <v>2.9999999999999997E-4</v>
      </c>
      <c r="N169">
        <v>1</v>
      </c>
    </row>
    <row r="170" spans="1:14">
      <c r="A170" t="s">
        <v>64</v>
      </c>
      <c r="B170" t="str">
        <f t="shared" ref="B170:B176" si="25">+A170&amp;""&amp;C170</f>
        <v>IL&amp;FS  Infrastructure Debt Fund Series 2A0</v>
      </c>
      <c r="C170">
        <f t="shared" ref="C170:C176" si="26">+IF(E170="CBLO",$R$3,IF(E170="Marg",$R$4,IF(D170="cash",$R$5,0)))</f>
        <v>0</v>
      </c>
      <c r="D170" t="str">
        <f t="shared" si="21"/>
        <v>Security</v>
      </c>
      <c r="E170" t="str">
        <f t="shared" si="22"/>
        <v>ity</v>
      </c>
      <c r="F170" t="s">
        <v>97</v>
      </c>
      <c r="G170" t="s">
        <v>6</v>
      </c>
      <c r="H170" t="s">
        <v>98</v>
      </c>
      <c r="I170" t="s">
        <v>99</v>
      </c>
      <c r="J170" t="s">
        <v>100</v>
      </c>
      <c r="K170" t="s">
        <v>101</v>
      </c>
      <c r="L170" t="s">
        <v>102</v>
      </c>
      <c r="M170" t="s">
        <v>103</v>
      </c>
      <c r="N170" t="s">
        <v>104</v>
      </c>
    </row>
    <row r="171" spans="1:14">
      <c r="A171" t="s">
        <v>64</v>
      </c>
      <c r="B171" t="str">
        <f t="shared" si="25"/>
        <v>IL&amp;FS  Infrastructure Debt Fund Series 2A0</v>
      </c>
      <c r="C171">
        <f t="shared" si="26"/>
        <v>0</v>
      </c>
      <c r="D171">
        <f t="shared" si="21"/>
        <v>0</v>
      </c>
      <c r="E171" t="str">
        <f t="shared" si="22"/>
        <v/>
      </c>
      <c r="K171" t="s">
        <v>105</v>
      </c>
    </row>
    <row r="172" spans="1:14">
      <c r="A172" t="s">
        <v>64</v>
      </c>
      <c r="B172" t="str">
        <f t="shared" si="25"/>
        <v>IL&amp;FS  Infrastructure Debt Fund Series 2A0</v>
      </c>
      <c r="C172">
        <f t="shared" si="26"/>
        <v>0</v>
      </c>
      <c r="D172" t="str">
        <f t="shared" si="21"/>
        <v>Bonds / Debentures</v>
      </c>
      <c r="E172" t="str">
        <f t="shared" si="22"/>
        <v xml:space="preserve"> / D</v>
      </c>
      <c r="F172" t="s">
        <v>106</v>
      </c>
    </row>
    <row r="173" spans="1:14">
      <c r="A173" t="s">
        <v>64</v>
      </c>
      <c r="B173" t="str">
        <f t="shared" si="25"/>
        <v>IL&amp;FS  Infrastructure Debt Fund Series 2A0</v>
      </c>
      <c r="C173">
        <f t="shared" si="26"/>
        <v>0</v>
      </c>
      <c r="D173" t="str">
        <f t="shared" si="21"/>
        <v>IWEL_2A_30092021</v>
      </c>
      <c r="E173" t="str">
        <f t="shared" si="22"/>
        <v>2A_3</v>
      </c>
      <c r="F173" t="s">
        <v>138</v>
      </c>
      <c r="G173">
        <v>338</v>
      </c>
      <c r="H173">
        <v>1000000</v>
      </c>
      <c r="I173">
        <v>338000000</v>
      </c>
      <c r="J173">
        <v>1000000</v>
      </c>
      <c r="K173">
        <v>338000000</v>
      </c>
      <c r="L173">
        <v>0</v>
      </c>
      <c r="M173">
        <v>0</v>
      </c>
      <c r="N173">
        <v>0.25769999999999998</v>
      </c>
    </row>
    <row r="174" spans="1:14">
      <c r="A174" t="s">
        <v>64</v>
      </c>
      <c r="B174" t="str">
        <f t="shared" si="25"/>
        <v>IL&amp;FS  Infrastructure Debt Fund Series 2A0</v>
      </c>
      <c r="C174">
        <f t="shared" si="26"/>
        <v>0</v>
      </c>
      <c r="D174">
        <f t="shared" si="21"/>
        <v>0</v>
      </c>
      <c r="E174" t="str">
        <f t="shared" si="22"/>
        <v/>
      </c>
      <c r="K174">
        <v>89927750</v>
      </c>
    </row>
    <row r="175" spans="1:14">
      <c r="A175" t="s">
        <v>64</v>
      </c>
      <c r="B175" t="str">
        <f t="shared" si="25"/>
        <v>IL&amp;FS  Infrastructure Debt Fund Series 2A0</v>
      </c>
      <c r="C175">
        <f t="shared" si="26"/>
        <v>0</v>
      </c>
      <c r="D175" t="str">
        <f t="shared" si="21"/>
        <v>Babcock Borsig Limited_30062022</v>
      </c>
      <c r="E175" t="str">
        <f t="shared" si="22"/>
        <v>ck B</v>
      </c>
      <c r="F175" t="s">
        <v>143</v>
      </c>
      <c r="G175">
        <v>334</v>
      </c>
      <c r="H175">
        <v>1000000</v>
      </c>
      <c r="I175">
        <v>334000000</v>
      </c>
      <c r="J175">
        <v>1000000</v>
      </c>
      <c r="K175">
        <v>334000000</v>
      </c>
      <c r="L175">
        <v>0</v>
      </c>
      <c r="M175">
        <v>0</v>
      </c>
      <c r="N175">
        <v>0.21959999999999999</v>
      </c>
    </row>
    <row r="176" spans="1:14">
      <c r="A176" t="s">
        <v>64</v>
      </c>
      <c r="B176" t="str">
        <f t="shared" si="25"/>
        <v>IL&amp;FS  Infrastructure Debt Fund Series 2A0</v>
      </c>
      <c r="C176">
        <f t="shared" si="26"/>
        <v>0</v>
      </c>
      <c r="D176">
        <f t="shared" si="21"/>
        <v>0</v>
      </c>
      <c r="E176" t="str">
        <f t="shared" si="22"/>
        <v/>
      </c>
      <c r="K176">
        <v>30713931</v>
      </c>
    </row>
    <row r="177" spans="1:14">
      <c r="A177" t="s">
        <v>64</v>
      </c>
      <c r="B177" t="str">
        <f t="shared" si="23"/>
        <v>IL&amp;FS  Infrastructure Debt Fund Series 2A0</v>
      </c>
      <c r="C177">
        <f t="shared" si="24"/>
        <v>0</v>
      </c>
      <c r="D177" t="str">
        <f t="shared" si="21"/>
        <v>GHV HOSPITALITY INDIA PVT LTD_2A_150421</v>
      </c>
      <c r="E177" t="str">
        <f t="shared" si="22"/>
        <v>OSPI</v>
      </c>
      <c r="F177" t="s">
        <v>144</v>
      </c>
      <c r="G177">
        <v>220</v>
      </c>
      <c r="H177">
        <v>1000000</v>
      </c>
      <c r="I177">
        <v>220000000</v>
      </c>
      <c r="J177">
        <v>1000000</v>
      </c>
      <c r="K177">
        <v>220000000</v>
      </c>
      <c r="L177">
        <v>0</v>
      </c>
      <c r="M177">
        <v>0</v>
      </c>
      <c r="N177">
        <v>0.13370000000000001</v>
      </c>
    </row>
    <row r="178" spans="1:14">
      <c r="A178" t="s">
        <v>64</v>
      </c>
      <c r="B178" t="str">
        <f t="shared" si="23"/>
        <v>IL&amp;FS  Infrastructure Debt Fund Series 2A0</v>
      </c>
      <c r="C178">
        <f t="shared" si="24"/>
        <v>0</v>
      </c>
      <c r="D178">
        <f t="shared" si="21"/>
        <v>0</v>
      </c>
      <c r="E178" t="str">
        <f t="shared" si="22"/>
        <v/>
      </c>
      <c r="K178">
        <v>2118853</v>
      </c>
    </row>
    <row r="179" spans="1:14">
      <c r="A179" t="s">
        <v>64</v>
      </c>
      <c r="B179" t="str">
        <f t="shared" si="23"/>
        <v>IL&amp;FS  Infrastructure Debt Fund Series 2A0</v>
      </c>
      <c r="C179">
        <f t="shared" si="24"/>
        <v>0</v>
      </c>
      <c r="D179" t="str">
        <f t="shared" si="21"/>
        <v>Kanchanjunga Power Company Private Limited_31052029</v>
      </c>
      <c r="E179" t="str">
        <f t="shared" si="22"/>
        <v>anju</v>
      </c>
      <c r="F179" t="s">
        <v>145</v>
      </c>
      <c r="G179">
        <v>90</v>
      </c>
      <c r="H179">
        <v>1000000</v>
      </c>
      <c r="I179">
        <v>90000000</v>
      </c>
      <c r="J179">
        <v>1000000</v>
      </c>
      <c r="K179">
        <v>90000000</v>
      </c>
      <c r="L179">
        <v>0</v>
      </c>
      <c r="M179">
        <v>0</v>
      </c>
      <c r="N179">
        <v>5.4199999999999998E-2</v>
      </c>
    </row>
    <row r="180" spans="1:14">
      <c r="A180" t="s">
        <v>64</v>
      </c>
      <c r="B180" t="str">
        <f t="shared" si="23"/>
        <v>IL&amp;FS  Infrastructure Debt Fund Series 2A0</v>
      </c>
      <c r="C180">
        <f t="shared" si="24"/>
        <v>0</v>
      </c>
      <c r="D180">
        <f t="shared" si="21"/>
        <v>0</v>
      </c>
      <c r="E180" t="str">
        <f t="shared" si="22"/>
        <v/>
      </c>
      <c r="K180">
        <v>0</v>
      </c>
    </row>
    <row r="181" spans="1:14">
      <c r="A181" t="s">
        <v>64</v>
      </c>
      <c r="B181" t="str">
        <f t="shared" si="23"/>
        <v>IL&amp;FS  Infrastructure Debt Fund Series 2A0</v>
      </c>
      <c r="C181">
        <f t="shared" si="24"/>
        <v>0</v>
      </c>
      <c r="D181" t="str">
        <f t="shared" si="21"/>
        <v>10.70% Janaadhar private Limited 19.03.2023</v>
      </c>
      <c r="E181" t="str">
        <f t="shared" si="22"/>
        <v>% Ja</v>
      </c>
      <c r="F181" t="s">
        <v>146</v>
      </c>
      <c r="G181">
        <v>60</v>
      </c>
      <c r="H181">
        <v>1000000</v>
      </c>
      <c r="I181">
        <v>60000000</v>
      </c>
      <c r="J181">
        <v>1000000</v>
      </c>
      <c r="K181">
        <v>60000000</v>
      </c>
      <c r="L181">
        <v>0</v>
      </c>
      <c r="M181">
        <v>0</v>
      </c>
      <c r="N181">
        <v>3.61E-2</v>
      </c>
    </row>
    <row r="182" spans="1:14">
      <c r="A182" t="s">
        <v>64</v>
      </c>
      <c r="B182" t="str">
        <f t="shared" si="23"/>
        <v>IL&amp;FS  Infrastructure Debt Fund Series 2A0</v>
      </c>
      <c r="C182">
        <f t="shared" si="24"/>
        <v>0</v>
      </c>
      <c r="D182">
        <f t="shared" si="21"/>
        <v>0</v>
      </c>
      <c r="E182" t="str">
        <f t="shared" si="22"/>
        <v/>
      </c>
      <c r="K182">
        <v>0</v>
      </c>
    </row>
    <row r="183" spans="1:14">
      <c r="A183" t="s">
        <v>64</v>
      </c>
      <c r="B183" t="str">
        <f t="shared" si="23"/>
        <v>IL&amp;FS  Infrastructure Debt Fund Series 2A0</v>
      </c>
      <c r="C183">
        <f t="shared" ref="C183:C211" si="27">+IF(E183="CBLO",$R$3,IF(E183="Marg",$R$4,IF(D183="cash",$R$5,0)))</f>
        <v>0</v>
      </c>
      <c r="D183" t="str">
        <f t="shared" ref="D183:D195" si="28">+F183</f>
        <v>13.50% Janaadhar private Limited 19.03.2023</v>
      </c>
      <c r="E183" t="str">
        <f t="shared" ref="E183:E196" si="29">+MID(F183,6,4)</f>
        <v>% Ja</v>
      </c>
      <c r="F183" t="s">
        <v>147</v>
      </c>
      <c r="G183">
        <v>25</v>
      </c>
      <c r="H183">
        <v>1000000</v>
      </c>
      <c r="I183">
        <v>25000000</v>
      </c>
      <c r="J183">
        <v>1000000</v>
      </c>
      <c r="K183">
        <v>25000000</v>
      </c>
      <c r="L183">
        <v>0</v>
      </c>
      <c r="M183">
        <v>0</v>
      </c>
      <c r="N183">
        <v>1.5100000000000001E-2</v>
      </c>
    </row>
    <row r="184" spans="1:14">
      <c r="A184" t="s">
        <v>64</v>
      </c>
      <c r="B184" t="str">
        <f t="shared" ref="B184:B211" si="30">+A184&amp;""&amp;C184</f>
        <v>IL&amp;FS  Infrastructure Debt Fund Series 2A0</v>
      </c>
      <c r="C184">
        <f t="shared" si="27"/>
        <v>0</v>
      </c>
      <c r="D184">
        <f t="shared" si="28"/>
        <v>0</v>
      </c>
      <c r="E184" t="str">
        <f t="shared" si="29"/>
        <v/>
      </c>
      <c r="K184">
        <v>0</v>
      </c>
    </row>
    <row r="185" spans="1:14">
      <c r="A185" t="s">
        <v>64</v>
      </c>
      <c r="B185" t="str">
        <f t="shared" si="30"/>
        <v>IL&amp;FS  Infrastructure Debt Fund Series 2A0</v>
      </c>
      <c r="C185">
        <f t="shared" si="27"/>
        <v>0</v>
      </c>
      <c r="D185" t="str">
        <f t="shared" si="28"/>
        <v>Kaynes Technology India Private Limited</v>
      </c>
      <c r="E185" t="str">
        <f t="shared" si="29"/>
        <v>s Te</v>
      </c>
      <c r="F185" t="s">
        <v>67</v>
      </c>
      <c r="G185">
        <v>200</v>
      </c>
      <c r="H185">
        <v>100000</v>
      </c>
      <c r="I185">
        <v>20000000</v>
      </c>
      <c r="J185">
        <v>100000</v>
      </c>
      <c r="K185">
        <v>20000000</v>
      </c>
      <c r="L185">
        <v>0</v>
      </c>
      <c r="M185">
        <v>0</v>
      </c>
      <c r="N185">
        <v>1.2E-2</v>
      </c>
    </row>
    <row r="186" spans="1:14">
      <c r="A186" t="s">
        <v>64</v>
      </c>
      <c r="B186" t="str">
        <f t="shared" si="30"/>
        <v>IL&amp;FS  Infrastructure Debt Fund Series 2A0</v>
      </c>
      <c r="C186">
        <f t="shared" si="27"/>
        <v>0</v>
      </c>
      <c r="D186">
        <f t="shared" si="28"/>
        <v>0</v>
      </c>
      <c r="E186" t="str">
        <f t="shared" si="29"/>
        <v/>
      </c>
      <c r="K186">
        <v>0</v>
      </c>
    </row>
    <row r="187" spans="1:14">
      <c r="A187" t="s">
        <v>64</v>
      </c>
      <c r="B187" t="str">
        <f t="shared" si="30"/>
        <v>IL&amp;FS  Infrastructure Debt Fund Series 2A0</v>
      </c>
      <c r="C187">
        <f t="shared" si="27"/>
        <v>0</v>
      </c>
      <c r="D187" t="str">
        <f t="shared" si="28"/>
        <v>Clean Max Enviro Energy Solutions Private Limited</v>
      </c>
      <c r="E187" t="str">
        <f t="shared" si="29"/>
        <v xml:space="preserve"> Max</v>
      </c>
      <c r="F187" t="s">
        <v>14</v>
      </c>
      <c r="G187">
        <v>18</v>
      </c>
      <c r="H187">
        <v>875000</v>
      </c>
      <c r="I187">
        <v>15750000</v>
      </c>
      <c r="J187">
        <v>875000</v>
      </c>
      <c r="K187">
        <v>15750000</v>
      </c>
      <c r="L187">
        <v>0</v>
      </c>
      <c r="M187">
        <v>0</v>
      </c>
      <c r="N187">
        <v>9.4999999999999998E-3</v>
      </c>
    </row>
    <row r="188" spans="1:14">
      <c r="A188" t="s">
        <v>64</v>
      </c>
      <c r="B188" t="str">
        <f t="shared" si="30"/>
        <v>IL&amp;FS  Infrastructure Debt Fund Series 2A0</v>
      </c>
      <c r="C188">
        <f t="shared" si="27"/>
        <v>0</v>
      </c>
      <c r="D188">
        <f t="shared" si="28"/>
        <v>0</v>
      </c>
      <c r="E188" t="str">
        <f t="shared" si="29"/>
        <v/>
      </c>
      <c r="K188">
        <v>0</v>
      </c>
    </row>
    <row r="189" spans="1:14">
      <c r="A189" t="s">
        <v>64</v>
      </c>
      <c r="B189" t="str">
        <f t="shared" si="30"/>
        <v>IL&amp;FS  Infrastructure Debt Fund Series 2A0</v>
      </c>
      <c r="C189">
        <f t="shared" si="27"/>
        <v>0</v>
      </c>
      <c r="D189" t="str">
        <f t="shared" si="28"/>
        <v>Bhilangana Hydro Power Limited_310326</v>
      </c>
      <c r="E189" t="str">
        <f t="shared" si="29"/>
        <v>ngan</v>
      </c>
      <c r="F189" t="s">
        <v>109</v>
      </c>
      <c r="G189">
        <v>11</v>
      </c>
      <c r="H189">
        <v>1000000</v>
      </c>
      <c r="I189">
        <v>11000000</v>
      </c>
      <c r="J189">
        <v>1000000</v>
      </c>
      <c r="K189">
        <v>11000000</v>
      </c>
      <c r="L189">
        <v>0</v>
      </c>
      <c r="M189">
        <v>0</v>
      </c>
      <c r="N189">
        <v>6.6E-3</v>
      </c>
    </row>
    <row r="190" spans="1:14">
      <c r="A190" t="s">
        <v>64</v>
      </c>
      <c r="B190" t="str">
        <f t="shared" si="30"/>
        <v>IL&amp;FS  Infrastructure Debt Fund Series 2A0</v>
      </c>
      <c r="C190">
        <f t="shared" si="27"/>
        <v>0</v>
      </c>
      <c r="D190">
        <f t="shared" si="28"/>
        <v>0</v>
      </c>
      <c r="E190" t="str">
        <f t="shared" si="29"/>
        <v/>
      </c>
      <c r="K190">
        <v>0</v>
      </c>
    </row>
    <row r="191" spans="1:14">
      <c r="A191" t="s">
        <v>64</v>
      </c>
      <c r="B191" t="str">
        <f t="shared" si="30"/>
        <v>IL&amp;FS  Infrastructure Debt Fund Series 2A0</v>
      </c>
      <c r="C191">
        <f t="shared" si="27"/>
        <v>0</v>
      </c>
      <c r="D191" t="str">
        <f t="shared" si="28"/>
        <v>ADPL_26_SEP_2021</v>
      </c>
      <c r="E191" t="str">
        <f t="shared" si="29"/>
        <v>26_S</v>
      </c>
      <c r="F191" t="s">
        <v>107</v>
      </c>
      <c r="G191">
        <v>11000</v>
      </c>
      <c r="H191">
        <v>1000</v>
      </c>
      <c r="I191">
        <v>11000000</v>
      </c>
      <c r="J191">
        <v>1000</v>
      </c>
      <c r="K191">
        <v>11000000</v>
      </c>
      <c r="L191">
        <v>0</v>
      </c>
      <c r="M191">
        <v>0</v>
      </c>
      <c r="N191">
        <v>6.6E-3</v>
      </c>
    </row>
    <row r="192" spans="1:14">
      <c r="A192" t="s">
        <v>64</v>
      </c>
      <c r="B192" t="str">
        <f t="shared" si="30"/>
        <v>IL&amp;FS  Infrastructure Debt Fund Series 2A0</v>
      </c>
      <c r="C192">
        <f t="shared" si="27"/>
        <v>0</v>
      </c>
      <c r="D192">
        <f t="shared" si="28"/>
        <v>0</v>
      </c>
      <c r="E192" t="str">
        <f t="shared" si="29"/>
        <v/>
      </c>
      <c r="K192">
        <v>0</v>
      </c>
    </row>
    <row r="193" spans="1:14">
      <c r="A193" t="s">
        <v>64</v>
      </c>
      <c r="B193" t="str">
        <f t="shared" si="30"/>
        <v>IL&amp;FS  Infrastructure Debt Fund Series 2A0</v>
      </c>
      <c r="C193">
        <f t="shared" si="27"/>
        <v>0</v>
      </c>
      <c r="D193" t="str">
        <f t="shared" si="28"/>
        <v>GHV HOSPITALITY INDIA PVT LTD_1A_150421</v>
      </c>
      <c r="E193" t="str">
        <f t="shared" si="29"/>
        <v>OSPI</v>
      </c>
      <c r="F193" t="s">
        <v>108</v>
      </c>
      <c r="G193">
        <v>8</v>
      </c>
      <c r="H193">
        <v>1000000</v>
      </c>
      <c r="I193">
        <v>8000000</v>
      </c>
      <c r="J193">
        <v>1000000</v>
      </c>
      <c r="K193">
        <v>8000000</v>
      </c>
      <c r="L193">
        <v>0</v>
      </c>
      <c r="M193">
        <v>0</v>
      </c>
      <c r="N193">
        <v>4.8999999999999998E-3</v>
      </c>
    </row>
    <row r="194" spans="1:14">
      <c r="A194" t="s">
        <v>64</v>
      </c>
      <c r="B194" t="str">
        <f t="shared" si="30"/>
        <v>IL&amp;FS  Infrastructure Debt Fund Series 2A0</v>
      </c>
      <c r="C194">
        <f t="shared" si="27"/>
        <v>0</v>
      </c>
      <c r="D194">
        <f t="shared" si="28"/>
        <v>0</v>
      </c>
      <c r="E194" t="str">
        <f t="shared" si="29"/>
        <v/>
      </c>
      <c r="K194">
        <v>77049</v>
      </c>
    </row>
    <row r="195" spans="1:14">
      <c r="A195" t="s">
        <v>64</v>
      </c>
      <c r="B195" t="str">
        <f t="shared" si="30"/>
        <v>IL&amp;FS  Infrastructure Debt Fund Series 2A0</v>
      </c>
      <c r="C195">
        <f t="shared" si="27"/>
        <v>0</v>
      </c>
      <c r="D195" t="str">
        <f t="shared" si="28"/>
        <v>Bhilangana Hydro Power Limited_310330</v>
      </c>
      <c r="E195" t="str">
        <f t="shared" si="29"/>
        <v>ngan</v>
      </c>
      <c r="F195" t="s">
        <v>127</v>
      </c>
      <c r="G195">
        <v>8</v>
      </c>
      <c r="H195">
        <v>1000000</v>
      </c>
      <c r="I195">
        <v>8000000</v>
      </c>
      <c r="J195">
        <v>1000000</v>
      </c>
      <c r="K195">
        <v>8000000</v>
      </c>
      <c r="L195">
        <v>0</v>
      </c>
      <c r="M195">
        <v>0</v>
      </c>
      <c r="N195">
        <v>4.7999999999999996E-3</v>
      </c>
    </row>
    <row r="196" spans="1:14">
      <c r="A196" t="s">
        <v>64</v>
      </c>
      <c r="B196" t="str">
        <f t="shared" si="30"/>
        <v>IL&amp;FS  Infrastructure Debt Fund Series 2A0</v>
      </c>
      <c r="C196">
        <f t="shared" si="27"/>
        <v>0</v>
      </c>
      <c r="D196">
        <f t="shared" ref="D196:D234" si="31">+F196</f>
        <v>0</v>
      </c>
      <c r="E196" t="str">
        <f t="shared" si="29"/>
        <v/>
      </c>
      <c r="K196">
        <v>0</v>
      </c>
    </row>
    <row r="197" spans="1:14">
      <c r="A197" t="s">
        <v>64</v>
      </c>
      <c r="B197" t="str">
        <f t="shared" si="30"/>
        <v>IL&amp;FS  Infrastructure Debt Fund Series 2A0</v>
      </c>
      <c r="C197">
        <f t="shared" si="27"/>
        <v>0</v>
      </c>
      <c r="D197" t="str">
        <f t="shared" si="31"/>
        <v>Bhilangana Hydro Power Limited_310324</v>
      </c>
      <c r="E197" t="str">
        <f t="shared" ref="E197:E234" si="32">+MID(F197,6,4)</f>
        <v>ngan</v>
      </c>
      <c r="F197" t="s">
        <v>125</v>
      </c>
      <c r="G197">
        <v>8</v>
      </c>
      <c r="H197">
        <v>1000000</v>
      </c>
      <c r="I197">
        <v>8000000</v>
      </c>
      <c r="J197">
        <v>1000000</v>
      </c>
      <c r="K197">
        <v>8000000</v>
      </c>
      <c r="L197">
        <v>0</v>
      </c>
      <c r="M197">
        <v>0</v>
      </c>
      <c r="N197">
        <v>4.7999999999999996E-3</v>
      </c>
    </row>
    <row r="198" spans="1:14">
      <c r="A198" t="s">
        <v>64</v>
      </c>
      <c r="B198" t="str">
        <f t="shared" si="30"/>
        <v>IL&amp;FS  Infrastructure Debt Fund Series 2A0</v>
      </c>
      <c r="C198">
        <f t="shared" si="27"/>
        <v>0</v>
      </c>
      <c r="D198">
        <f t="shared" si="31"/>
        <v>0</v>
      </c>
      <c r="E198" t="str">
        <f t="shared" si="32"/>
        <v/>
      </c>
      <c r="K198">
        <v>0</v>
      </c>
    </row>
    <row r="199" spans="1:14">
      <c r="A199" t="s">
        <v>64</v>
      </c>
      <c r="B199" t="str">
        <f t="shared" si="30"/>
        <v>IL&amp;FS  Infrastructure Debt Fund Series 2A0</v>
      </c>
      <c r="C199">
        <f t="shared" si="27"/>
        <v>0</v>
      </c>
      <c r="D199" t="str">
        <f t="shared" si="31"/>
        <v>Williamson Magor &amp; Co. Limited</v>
      </c>
      <c r="E199" t="str">
        <f t="shared" si="32"/>
        <v>amso</v>
      </c>
      <c r="F199" t="s">
        <v>51</v>
      </c>
      <c r="G199">
        <v>7</v>
      </c>
      <c r="H199">
        <v>1000000</v>
      </c>
      <c r="I199">
        <v>7000000</v>
      </c>
      <c r="J199">
        <v>1000000</v>
      </c>
      <c r="K199">
        <v>7000000</v>
      </c>
      <c r="L199">
        <v>0</v>
      </c>
      <c r="M199">
        <v>0</v>
      </c>
      <c r="N199">
        <v>4.3E-3</v>
      </c>
    </row>
    <row r="200" spans="1:14">
      <c r="A200" t="s">
        <v>64</v>
      </c>
      <c r="B200" t="str">
        <f t="shared" si="30"/>
        <v>IL&amp;FS  Infrastructure Debt Fund Series 2A0</v>
      </c>
      <c r="C200">
        <f t="shared" si="27"/>
        <v>0</v>
      </c>
      <c r="D200">
        <f t="shared" si="31"/>
        <v>0</v>
      </c>
      <c r="E200" t="str">
        <f t="shared" si="32"/>
        <v/>
      </c>
      <c r="K200">
        <v>77671</v>
      </c>
    </row>
    <row r="201" spans="1:14">
      <c r="A201" t="s">
        <v>64</v>
      </c>
      <c r="B201" t="str">
        <f t="shared" si="30"/>
        <v>IL&amp;FS  Infrastructure Debt Fund Series 2A0</v>
      </c>
      <c r="C201">
        <f t="shared" si="27"/>
        <v>0</v>
      </c>
      <c r="D201" t="str">
        <f t="shared" si="31"/>
        <v>10.80_AMRI Hospitals Ltd_30092020</v>
      </c>
      <c r="E201" t="str">
        <f t="shared" si="32"/>
        <v>_AMR</v>
      </c>
      <c r="F201" t="s">
        <v>148</v>
      </c>
      <c r="G201">
        <v>6</v>
      </c>
      <c r="H201">
        <v>998924.73</v>
      </c>
      <c r="I201">
        <v>5993548.3870000001</v>
      </c>
      <c r="J201">
        <v>998924.73120000004</v>
      </c>
      <c r="K201">
        <v>5993548.3899999997</v>
      </c>
      <c r="L201">
        <v>0</v>
      </c>
      <c r="M201">
        <v>0</v>
      </c>
      <c r="N201">
        <v>3.5999999999999999E-3</v>
      </c>
    </row>
    <row r="202" spans="1:14">
      <c r="A202" t="s">
        <v>64</v>
      </c>
      <c r="B202" t="str">
        <f t="shared" si="30"/>
        <v>IL&amp;FS  Infrastructure Debt Fund Series 2A0</v>
      </c>
      <c r="C202">
        <f t="shared" si="27"/>
        <v>0</v>
      </c>
      <c r="D202">
        <f t="shared" si="31"/>
        <v>0</v>
      </c>
      <c r="E202" t="str">
        <f t="shared" si="32"/>
        <v/>
      </c>
      <c r="K202">
        <v>-2505</v>
      </c>
    </row>
    <row r="203" spans="1:14">
      <c r="A203" t="s">
        <v>64</v>
      </c>
      <c r="B203" t="str">
        <f t="shared" si="30"/>
        <v>IL&amp;FS  Infrastructure Debt Fund Series 2A0</v>
      </c>
      <c r="C203">
        <f t="shared" si="27"/>
        <v>0</v>
      </c>
      <c r="D203" t="str">
        <f t="shared" si="31"/>
        <v>Babcock Borsig Limited_2A_31032023</v>
      </c>
      <c r="E203" t="str">
        <f t="shared" si="32"/>
        <v>ck B</v>
      </c>
      <c r="F203" t="s">
        <v>149</v>
      </c>
      <c r="G203">
        <v>5</v>
      </c>
      <c r="H203">
        <v>1000000</v>
      </c>
      <c r="I203">
        <v>5000000</v>
      </c>
      <c r="J203">
        <v>1000000</v>
      </c>
      <c r="K203">
        <v>5000000</v>
      </c>
      <c r="L203">
        <v>0</v>
      </c>
      <c r="M203">
        <v>0</v>
      </c>
      <c r="N203">
        <v>3.3E-3</v>
      </c>
    </row>
    <row r="204" spans="1:14">
      <c r="A204" t="s">
        <v>64</v>
      </c>
      <c r="B204" t="str">
        <f t="shared" si="30"/>
        <v>IL&amp;FS  Infrastructure Debt Fund Series 2A0</v>
      </c>
      <c r="C204">
        <f t="shared" si="27"/>
        <v>0</v>
      </c>
      <c r="D204">
        <f t="shared" si="31"/>
        <v>0</v>
      </c>
      <c r="E204" t="str">
        <f t="shared" si="32"/>
        <v/>
      </c>
      <c r="K204">
        <v>452257</v>
      </c>
    </row>
    <row r="205" spans="1:14">
      <c r="A205" t="s">
        <v>64</v>
      </c>
      <c r="B205" t="str">
        <f t="shared" si="30"/>
        <v>IL&amp;FS  Infrastructure Debt Fund Series 2A0</v>
      </c>
      <c r="C205">
        <f t="shared" si="27"/>
        <v>0</v>
      </c>
      <c r="D205" t="str">
        <f t="shared" si="31"/>
        <v>ADPL_Interscheme_1A_31032019</v>
      </c>
      <c r="E205" t="str">
        <f t="shared" si="32"/>
        <v>Inte</v>
      </c>
      <c r="F205" t="s">
        <v>112</v>
      </c>
      <c r="G205">
        <v>5000</v>
      </c>
      <c r="H205">
        <v>1000</v>
      </c>
      <c r="I205">
        <v>5000000</v>
      </c>
      <c r="J205">
        <v>1000</v>
      </c>
      <c r="K205">
        <v>5000000</v>
      </c>
      <c r="L205">
        <v>0</v>
      </c>
      <c r="M205">
        <v>0</v>
      </c>
      <c r="N205">
        <v>3.0000000000000001E-3</v>
      </c>
    </row>
    <row r="206" spans="1:14">
      <c r="A206" t="s">
        <v>64</v>
      </c>
      <c r="B206" t="str">
        <f t="shared" si="30"/>
        <v>IL&amp;FS  Infrastructure Debt Fund Series 2A0</v>
      </c>
      <c r="C206">
        <f t="shared" si="27"/>
        <v>0</v>
      </c>
      <c r="D206">
        <f t="shared" si="31"/>
        <v>0</v>
      </c>
      <c r="E206" t="str">
        <f t="shared" si="32"/>
        <v/>
      </c>
      <c r="K206">
        <v>0</v>
      </c>
    </row>
    <row r="207" spans="1:14">
      <c r="A207" t="s">
        <v>64</v>
      </c>
      <c r="B207" t="str">
        <f t="shared" si="30"/>
        <v>IL&amp;FS  Infrastructure Debt Fund Series 2A0</v>
      </c>
      <c r="C207">
        <f t="shared" si="27"/>
        <v>0</v>
      </c>
      <c r="D207">
        <f t="shared" si="31"/>
        <v>0</v>
      </c>
      <c r="E207" t="str">
        <f t="shared" si="32"/>
        <v/>
      </c>
      <c r="I207">
        <v>1171743548.3870001</v>
      </c>
      <c r="K207">
        <v>1295108555.8199999</v>
      </c>
      <c r="L207">
        <v>0</v>
      </c>
      <c r="M207">
        <v>0</v>
      </c>
      <c r="N207">
        <v>0.77980000000000005</v>
      </c>
    </row>
    <row r="208" spans="1:14">
      <c r="A208" t="s">
        <v>64</v>
      </c>
      <c r="B208" t="str">
        <f t="shared" si="30"/>
        <v>IL&amp;FS  Infrastructure Debt Fund Series 2A0</v>
      </c>
      <c r="C208">
        <f t="shared" si="27"/>
        <v>0</v>
      </c>
      <c r="D208" t="str">
        <f t="shared" si="31"/>
        <v>Fixed Deposit</v>
      </c>
      <c r="E208" t="str">
        <f t="shared" si="32"/>
        <v xml:space="preserve"> Dep</v>
      </c>
      <c r="F208" t="s">
        <v>113</v>
      </c>
    </row>
    <row r="209" spans="1:14">
      <c r="A209" t="s">
        <v>64</v>
      </c>
      <c r="B209" t="str">
        <f t="shared" si="30"/>
        <v>IL&amp;FS  Infrastructure Debt Fund Series 2ACBLO Margin</v>
      </c>
      <c r="C209" t="str">
        <f t="shared" si="27"/>
        <v>CBLO Margin</v>
      </c>
      <c r="D209" t="str">
        <f t="shared" si="31"/>
        <v>CBLO_MARGIN_260319</v>
      </c>
      <c r="E209" t="str">
        <f t="shared" si="32"/>
        <v>MARG</v>
      </c>
      <c r="F209" t="s">
        <v>196</v>
      </c>
      <c r="G209">
        <v>15000000</v>
      </c>
      <c r="H209">
        <v>1</v>
      </c>
      <c r="I209">
        <v>15000000</v>
      </c>
      <c r="J209">
        <v>1</v>
      </c>
      <c r="K209">
        <v>15000000</v>
      </c>
      <c r="L209">
        <v>0</v>
      </c>
      <c r="M209">
        <v>0</v>
      </c>
      <c r="N209">
        <v>8.9999999999999993E-3</v>
      </c>
    </row>
    <row r="210" spans="1:14">
      <c r="A210" t="s">
        <v>64</v>
      </c>
      <c r="B210" t="str">
        <f t="shared" si="30"/>
        <v>IL&amp;FS  Infrastructure Debt Fund Series 2ACBLO Margin</v>
      </c>
      <c r="C210" t="str">
        <f t="shared" si="27"/>
        <v>CBLO Margin</v>
      </c>
      <c r="D210" t="str">
        <f t="shared" si="31"/>
        <v>CBLO_Margin_04122017</v>
      </c>
      <c r="E210" t="str">
        <f t="shared" si="32"/>
        <v>Marg</v>
      </c>
      <c r="F210" t="s">
        <v>114</v>
      </c>
      <c r="G210">
        <v>450000</v>
      </c>
      <c r="H210">
        <v>1</v>
      </c>
      <c r="I210">
        <v>450000</v>
      </c>
      <c r="J210">
        <v>1</v>
      </c>
      <c r="K210">
        <v>450000</v>
      </c>
      <c r="L210">
        <v>0</v>
      </c>
      <c r="M210">
        <v>0</v>
      </c>
      <c r="N210">
        <v>2.9999999999999997E-4</v>
      </c>
    </row>
    <row r="211" spans="1:14">
      <c r="A211" t="s">
        <v>64</v>
      </c>
      <c r="B211" t="str">
        <f t="shared" si="30"/>
        <v>IL&amp;FS  Infrastructure Debt Fund Series 2A0</v>
      </c>
      <c r="C211">
        <f t="shared" si="27"/>
        <v>0</v>
      </c>
      <c r="D211">
        <f t="shared" si="31"/>
        <v>0</v>
      </c>
      <c r="E211" t="str">
        <f t="shared" si="32"/>
        <v/>
      </c>
      <c r="K211">
        <v>0</v>
      </c>
    </row>
    <row r="212" spans="1:14">
      <c r="A212" t="s">
        <v>64</v>
      </c>
      <c r="B212" t="str">
        <f t="shared" ref="B212:B235" si="33">+A212&amp;""&amp;C212</f>
        <v>IL&amp;FS  Infrastructure Debt Fund Series 2A0</v>
      </c>
      <c r="C212">
        <f t="shared" ref="C212:C234" si="34">+IF(E212="CBLO",$R$3,IF(E212="Marg",$R$4,IF(D212="cash",$R$5,0)))</f>
        <v>0</v>
      </c>
      <c r="D212">
        <f t="shared" si="31"/>
        <v>0</v>
      </c>
      <c r="E212" t="str">
        <f t="shared" si="32"/>
        <v/>
      </c>
      <c r="I212">
        <v>15450000</v>
      </c>
      <c r="K212">
        <v>15450000</v>
      </c>
      <c r="L212">
        <v>0</v>
      </c>
      <c r="M212">
        <v>0</v>
      </c>
      <c r="N212">
        <v>9.2999999999999992E-3</v>
      </c>
    </row>
    <row r="213" spans="1:14">
      <c r="A213" t="s">
        <v>64</v>
      </c>
      <c r="B213" t="str">
        <f t="shared" si="33"/>
        <v>IL&amp;FS  Infrastructure Debt Fund Series 2A0</v>
      </c>
      <c r="C213">
        <f t="shared" si="34"/>
        <v>0</v>
      </c>
      <c r="D213" t="str">
        <f t="shared" si="31"/>
        <v>Money Market Discounted</v>
      </c>
      <c r="E213" t="str">
        <f t="shared" si="32"/>
        <v xml:space="preserve"> Mar</v>
      </c>
      <c r="F213" t="s">
        <v>115</v>
      </c>
    </row>
    <row r="214" spans="1:14">
      <c r="A214" t="s">
        <v>64</v>
      </c>
      <c r="B214" t="str">
        <f t="shared" si="33"/>
        <v>IL&amp;FS  Infrastructure Debt Fund Series 2ATriparty Repo</v>
      </c>
      <c r="C214" t="str">
        <f t="shared" si="34"/>
        <v>Triparty Repo</v>
      </c>
      <c r="D214" t="str">
        <f t="shared" si="31"/>
        <v>5.96.CBLO_2A30042019</v>
      </c>
      <c r="E214" t="str">
        <f t="shared" si="32"/>
        <v>CBLO</v>
      </c>
      <c r="F214" t="s">
        <v>200</v>
      </c>
      <c r="G214">
        <v>1</v>
      </c>
      <c r="H214">
        <v>346056497.54000002</v>
      </c>
      <c r="I214">
        <v>346056497.53500003</v>
      </c>
      <c r="J214">
        <v>346056497.53500003</v>
      </c>
      <c r="K214">
        <v>346056497.54000002</v>
      </c>
      <c r="L214">
        <v>0</v>
      </c>
      <c r="M214">
        <v>0</v>
      </c>
      <c r="N214">
        <v>0.2084</v>
      </c>
    </row>
    <row r="215" spans="1:14">
      <c r="A215" t="s">
        <v>64</v>
      </c>
      <c r="B215" t="str">
        <f t="shared" si="33"/>
        <v>IL&amp;FS  Infrastructure Debt Fund Series 2A0</v>
      </c>
      <c r="C215">
        <f t="shared" si="34"/>
        <v>0</v>
      </c>
      <c r="D215">
        <f t="shared" si="31"/>
        <v>0</v>
      </c>
      <c r="E215" t="str">
        <f t="shared" si="32"/>
        <v/>
      </c>
      <c r="I215">
        <v>346056497.53500003</v>
      </c>
      <c r="K215">
        <v>346056497.54000002</v>
      </c>
      <c r="L215">
        <v>0</v>
      </c>
      <c r="M215">
        <v>0</v>
      </c>
      <c r="N215">
        <v>0.2084</v>
      </c>
    </row>
    <row r="216" spans="1:14">
      <c r="A216" t="s">
        <v>64</v>
      </c>
      <c r="B216" t="str">
        <f t="shared" si="33"/>
        <v>IL&amp;FS  Infrastructure Debt Fund Series 2A0</v>
      </c>
      <c r="C216">
        <f t="shared" si="34"/>
        <v>0</v>
      </c>
      <c r="D216" t="str">
        <f t="shared" si="31"/>
        <v>Cash / Bank</v>
      </c>
      <c r="E216" t="str">
        <f t="shared" si="32"/>
        <v>/ Ba</v>
      </c>
      <c r="F216" t="s">
        <v>116</v>
      </c>
    </row>
    <row r="217" spans="1:14">
      <c r="A217" t="s">
        <v>64</v>
      </c>
      <c r="B217" t="str">
        <f t="shared" si="33"/>
        <v>IL&amp;FS  Infrastructure Debt Fund Series 2ACash &amp; Cash Equivalents</v>
      </c>
      <c r="C217" t="str">
        <f t="shared" si="34"/>
        <v>Cash &amp; Cash Equivalents</v>
      </c>
      <c r="D217" t="str">
        <f t="shared" si="31"/>
        <v>CASH</v>
      </c>
      <c r="E217" t="str">
        <f t="shared" si="32"/>
        <v/>
      </c>
      <c r="F217" t="s">
        <v>117</v>
      </c>
      <c r="G217">
        <v>6042173.3320000004</v>
      </c>
      <c r="H217">
        <v>1</v>
      </c>
      <c r="I217">
        <v>6042173.3320000004</v>
      </c>
      <c r="J217">
        <v>1</v>
      </c>
      <c r="K217">
        <v>6042173.3300000001</v>
      </c>
      <c r="L217">
        <v>0</v>
      </c>
      <c r="M217">
        <v>0</v>
      </c>
      <c r="N217">
        <v>3.5999999999999999E-3</v>
      </c>
    </row>
    <row r="218" spans="1:14">
      <c r="A218" t="s">
        <v>64</v>
      </c>
      <c r="B218" t="str">
        <f t="shared" si="33"/>
        <v>IL&amp;FS  Infrastructure Debt Fund Series 2A0</v>
      </c>
      <c r="C218">
        <f t="shared" si="34"/>
        <v>0</v>
      </c>
      <c r="D218" t="str">
        <f t="shared" si="31"/>
        <v>CASH Rec/Payable</v>
      </c>
      <c r="E218" t="str">
        <f t="shared" si="32"/>
        <v>Rec/</v>
      </c>
      <c r="F218" t="s">
        <v>118</v>
      </c>
      <c r="G218">
        <v>-1917340.0959999999</v>
      </c>
      <c r="H218">
        <v>1</v>
      </c>
      <c r="I218">
        <v>-1917340.0959999999</v>
      </c>
      <c r="J218">
        <v>1</v>
      </c>
      <c r="K218">
        <v>-1917340.1</v>
      </c>
      <c r="L218">
        <v>0</v>
      </c>
      <c r="M218">
        <v>0</v>
      </c>
      <c r="N218">
        <v>-1.1999999999999999E-3</v>
      </c>
    </row>
    <row r="219" spans="1:14">
      <c r="A219" t="s">
        <v>64</v>
      </c>
      <c r="B219" t="str">
        <f t="shared" si="33"/>
        <v>IL&amp;FS  Infrastructure Debt Fund Series 2A0</v>
      </c>
      <c r="C219">
        <f t="shared" si="34"/>
        <v>0</v>
      </c>
      <c r="D219">
        <f t="shared" si="31"/>
        <v>0</v>
      </c>
      <c r="E219" t="str">
        <f t="shared" si="32"/>
        <v/>
      </c>
      <c r="I219">
        <v>4124833.236</v>
      </c>
      <c r="K219">
        <v>4124833.24</v>
      </c>
      <c r="L219">
        <v>0</v>
      </c>
      <c r="M219">
        <v>0</v>
      </c>
      <c r="N219">
        <v>2.5000000000000001E-3</v>
      </c>
    </row>
    <row r="220" spans="1:14">
      <c r="A220" t="s">
        <v>64</v>
      </c>
      <c r="B220" t="str">
        <f t="shared" si="33"/>
        <v>IL&amp;FS  Infrastructure Debt Fund Series 2A0</v>
      </c>
      <c r="C220">
        <f t="shared" si="34"/>
        <v>0</v>
      </c>
      <c r="D220" t="str">
        <f t="shared" si="31"/>
        <v>Other Assets</v>
      </c>
      <c r="E220" t="str">
        <f t="shared" si="32"/>
        <v xml:space="preserve"> Ass</v>
      </c>
      <c r="F220" t="s">
        <v>119</v>
      </c>
    </row>
    <row r="221" spans="1:14">
      <c r="A221" t="s">
        <v>64</v>
      </c>
      <c r="B221" t="str">
        <f t="shared" si="33"/>
        <v>IL&amp;FS  Infrastructure Debt Fund Series 2A0</v>
      </c>
      <c r="C221">
        <f t="shared" si="34"/>
        <v>0</v>
      </c>
      <c r="D221" t="str">
        <f t="shared" si="31"/>
        <v>Other Liabilities and Assets</v>
      </c>
      <c r="E221" t="str">
        <f t="shared" si="32"/>
        <v xml:space="preserve"> Lia</v>
      </c>
      <c r="F221" t="s">
        <v>120</v>
      </c>
      <c r="G221">
        <v>-3.0000000000000001E-3</v>
      </c>
      <c r="H221">
        <v>1</v>
      </c>
      <c r="I221">
        <v>-3.0000000000000001E-3</v>
      </c>
      <c r="J221">
        <v>1</v>
      </c>
      <c r="K221">
        <v>0</v>
      </c>
      <c r="L221">
        <v>0</v>
      </c>
      <c r="M221">
        <v>0</v>
      </c>
      <c r="N221">
        <v>0</v>
      </c>
    </row>
    <row r="222" spans="1:14">
      <c r="A222" t="s">
        <v>64</v>
      </c>
      <c r="B222" t="str">
        <f t="shared" si="33"/>
        <v>IL&amp;FS  Infrastructure Debt Fund Series 2A0</v>
      </c>
      <c r="C222">
        <f t="shared" si="34"/>
        <v>0</v>
      </c>
      <c r="D222">
        <f t="shared" si="31"/>
        <v>0</v>
      </c>
      <c r="E222" t="str">
        <f t="shared" si="32"/>
        <v/>
      </c>
      <c r="I222">
        <v>-3.0000000000000001E-3</v>
      </c>
      <c r="K222">
        <v>0</v>
      </c>
      <c r="L222">
        <v>0</v>
      </c>
      <c r="M222">
        <v>0</v>
      </c>
      <c r="N222">
        <v>0</v>
      </c>
    </row>
    <row r="223" spans="1:14">
      <c r="A223" t="s">
        <v>64</v>
      </c>
      <c r="B223" t="str">
        <f t="shared" si="33"/>
        <v>IL&amp;FS  Infrastructure Debt Fund Series 2A0</v>
      </c>
      <c r="C223">
        <f t="shared" si="34"/>
        <v>0</v>
      </c>
      <c r="D223">
        <f t="shared" si="31"/>
        <v>0</v>
      </c>
      <c r="E223" t="str">
        <f t="shared" si="32"/>
        <v/>
      </c>
      <c r="I223">
        <v>1537374879.1559999</v>
      </c>
      <c r="K223">
        <v>1660739886.5999999</v>
      </c>
      <c r="L223">
        <v>0</v>
      </c>
      <c r="M223">
        <v>0</v>
      </c>
      <c r="N223">
        <v>1</v>
      </c>
    </row>
    <row r="224" spans="1:14">
      <c r="A224" t="s">
        <v>69</v>
      </c>
      <c r="B224" t="str">
        <f t="shared" ref="B224:B229" si="35">+A224&amp;""&amp;C224</f>
        <v>IL&amp;FS  Infrastructure Debt Fund Series 2B0</v>
      </c>
      <c r="C224">
        <f t="shared" si="34"/>
        <v>0</v>
      </c>
      <c r="D224" t="str">
        <f t="shared" si="31"/>
        <v>Security</v>
      </c>
      <c r="E224" t="str">
        <f t="shared" si="32"/>
        <v>ity</v>
      </c>
      <c r="F224" t="s">
        <v>97</v>
      </c>
      <c r="G224" t="s">
        <v>6</v>
      </c>
      <c r="H224" t="s">
        <v>98</v>
      </c>
      <c r="I224" t="s">
        <v>99</v>
      </c>
      <c r="J224" t="s">
        <v>100</v>
      </c>
      <c r="K224" t="s">
        <v>101</v>
      </c>
      <c r="L224" t="s">
        <v>102</v>
      </c>
      <c r="M224" t="s">
        <v>103</v>
      </c>
      <c r="N224" t="s">
        <v>104</v>
      </c>
    </row>
    <row r="225" spans="1:14">
      <c r="A225" t="s">
        <v>69</v>
      </c>
      <c r="B225" t="str">
        <f t="shared" si="35"/>
        <v>IL&amp;FS  Infrastructure Debt Fund Series 2B0</v>
      </c>
      <c r="C225">
        <f t="shared" si="34"/>
        <v>0</v>
      </c>
      <c r="D225">
        <f t="shared" si="31"/>
        <v>0</v>
      </c>
      <c r="E225" t="str">
        <f t="shared" si="32"/>
        <v/>
      </c>
      <c r="K225" t="s">
        <v>105</v>
      </c>
    </row>
    <row r="226" spans="1:14">
      <c r="A226" t="s">
        <v>69</v>
      </c>
      <c r="B226" t="str">
        <f t="shared" si="35"/>
        <v>IL&amp;FS  Infrastructure Debt Fund Series 2B0</v>
      </c>
      <c r="C226">
        <f t="shared" si="34"/>
        <v>0</v>
      </c>
      <c r="D226" t="str">
        <f t="shared" si="31"/>
        <v>Bonds / Debentures</v>
      </c>
      <c r="E226" t="str">
        <f t="shared" si="32"/>
        <v xml:space="preserve"> / D</v>
      </c>
      <c r="F226" t="s">
        <v>106</v>
      </c>
    </row>
    <row r="227" spans="1:14">
      <c r="A227" t="s">
        <v>69</v>
      </c>
      <c r="B227" t="str">
        <f t="shared" si="35"/>
        <v>IL&amp;FS  Infrastructure Debt Fund Series 2B0</v>
      </c>
      <c r="C227">
        <f t="shared" si="34"/>
        <v>0</v>
      </c>
      <c r="D227" t="str">
        <f t="shared" si="31"/>
        <v>ADPL_26_SEP_2021_2B</v>
      </c>
      <c r="E227" t="str">
        <f t="shared" si="32"/>
        <v>26_S</v>
      </c>
      <c r="F227" t="s">
        <v>110</v>
      </c>
      <c r="G227">
        <v>412100</v>
      </c>
      <c r="H227">
        <v>1000</v>
      </c>
      <c r="I227">
        <v>412100000</v>
      </c>
      <c r="J227">
        <v>1000</v>
      </c>
      <c r="K227">
        <v>412100000</v>
      </c>
      <c r="L227">
        <v>0</v>
      </c>
      <c r="M227">
        <v>0</v>
      </c>
      <c r="N227">
        <v>0.17949999999999999</v>
      </c>
    </row>
    <row r="228" spans="1:14">
      <c r="A228" t="s">
        <v>69</v>
      </c>
      <c r="B228" t="str">
        <f t="shared" si="35"/>
        <v>IL&amp;FS  Infrastructure Debt Fund Series 2B0</v>
      </c>
      <c r="C228">
        <f t="shared" si="34"/>
        <v>0</v>
      </c>
      <c r="D228">
        <f t="shared" si="31"/>
        <v>0</v>
      </c>
      <c r="E228" t="str">
        <f t="shared" si="32"/>
        <v/>
      </c>
      <c r="K228">
        <v>0</v>
      </c>
    </row>
    <row r="229" spans="1:14">
      <c r="A229" t="s">
        <v>69</v>
      </c>
      <c r="B229" t="str">
        <f t="shared" si="35"/>
        <v>IL&amp;FS  Infrastructure Debt Fund Series 2B0</v>
      </c>
      <c r="C229">
        <f t="shared" si="34"/>
        <v>0</v>
      </c>
      <c r="D229" t="str">
        <f t="shared" si="31"/>
        <v>Time_Technoplast_2B_06092021</v>
      </c>
      <c r="E229" t="str">
        <f t="shared" si="32"/>
        <v>Tech</v>
      </c>
      <c r="F229" t="s">
        <v>150</v>
      </c>
      <c r="G229">
        <v>1</v>
      </c>
      <c r="H229">
        <v>362927757.79000002</v>
      </c>
      <c r="I229">
        <v>362927757.78899997</v>
      </c>
      <c r="J229">
        <v>362927757.78469998</v>
      </c>
      <c r="K229">
        <v>362927757.77999997</v>
      </c>
      <c r="L229">
        <v>0</v>
      </c>
      <c r="M229">
        <v>0</v>
      </c>
      <c r="N229">
        <v>0.15809999999999999</v>
      </c>
    </row>
    <row r="230" spans="1:14">
      <c r="A230" t="s">
        <v>69</v>
      </c>
      <c r="B230" t="str">
        <f t="shared" si="33"/>
        <v>IL&amp;FS  Infrastructure Debt Fund Series 2B0</v>
      </c>
      <c r="C230">
        <f t="shared" si="34"/>
        <v>0</v>
      </c>
      <c r="D230">
        <f t="shared" si="31"/>
        <v>0</v>
      </c>
      <c r="E230" t="str">
        <f t="shared" si="32"/>
        <v/>
      </c>
      <c r="K230">
        <v>1</v>
      </c>
    </row>
    <row r="231" spans="1:14">
      <c r="A231" t="s">
        <v>69</v>
      </c>
      <c r="B231" t="str">
        <f t="shared" si="33"/>
        <v>IL&amp;FS  Infrastructure Debt Fund Series 2B0</v>
      </c>
      <c r="C231">
        <f t="shared" si="34"/>
        <v>0</v>
      </c>
      <c r="D231" t="str">
        <f t="shared" si="31"/>
        <v>IWEL_2B_30092021</v>
      </c>
      <c r="E231" t="str">
        <f t="shared" si="32"/>
        <v>2B_3</v>
      </c>
      <c r="F231" t="s">
        <v>151</v>
      </c>
      <c r="G231">
        <v>206</v>
      </c>
      <c r="H231">
        <v>1000000</v>
      </c>
      <c r="I231">
        <v>206000000</v>
      </c>
      <c r="J231">
        <v>1000000</v>
      </c>
      <c r="K231">
        <v>206000000</v>
      </c>
      <c r="L231">
        <v>0</v>
      </c>
      <c r="M231">
        <v>0</v>
      </c>
      <c r="N231">
        <v>0.11360000000000001</v>
      </c>
    </row>
    <row r="232" spans="1:14">
      <c r="A232" t="s">
        <v>69</v>
      </c>
      <c r="B232" t="str">
        <f t="shared" si="33"/>
        <v>IL&amp;FS  Infrastructure Debt Fund Series 2B0</v>
      </c>
      <c r="C232">
        <f t="shared" si="34"/>
        <v>0</v>
      </c>
      <c r="D232">
        <f t="shared" si="31"/>
        <v>0</v>
      </c>
      <c r="E232" t="str">
        <f t="shared" si="32"/>
        <v/>
      </c>
      <c r="K232">
        <v>54808037</v>
      </c>
    </row>
    <row r="233" spans="1:14">
      <c r="A233" t="s">
        <v>69</v>
      </c>
      <c r="B233" t="str">
        <f t="shared" si="33"/>
        <v>IL&amp;FS  Infrastructure Debt Fund Series 2B0</v>
      </c>
      <c r="C233">
        <f t="shared" si="34"/>
        <v>0</v>
      </c>
      <c r="D233" t="str">
        <f t="shared" si="31"/>
        <v>GHV HOSPITALITY INDIA PVT LTD_2B_150421</v>
      </c>
      <c r="E233" t="str">
        <f t="shared" si="32"/>
        <v>OSPI</v>
      </c>
      <c r="F233" t="s">
        <v>152</v>
      </c>
      <c r="G233">
        <v>130</v>
      </c>
      <c r="H233">
        <v>1000000</v>
      </c>
      <c r="I233">
        <v>130000000</v>
      </c>
      <c r="J233">
        <v>1000000</v>
      </c>
      <c r="K233">
        <v>130000000</v>
      </c>
      <c r="L233">
        <v>0</v>
      </c>
      <c r="M233">
        <v>0</v>
      </c>
      <c r="N233">
        <v>5.7200000000000001E-2</v>
      </c>
    </row>
    <row r="234" spans="1:14">
      <c r="A234" t="s">
        <v>69</v>
      </c>
      <c r="B234" t="str">
        <f t="shared" si="33"/>
        <v>IL&amp;FS  Infrastructure Debt Fund Series 2B0</v>
      </c>
      <c r="C234">
        <f t="shared" si="34"/>
        <v>0</v>
      </c>
      <c r="D234">
        <f t="shared" si="31"/>
        <v>0</v>
      </c>
      <c r="E234" t="str">
        <f t="shared" si="32"/>
        <v/>
      </c>
      <c r="K234">
        <v>1252049</v>
      </c>
    </row>
    <row r="235" spans="1:14">
      <c r="A235" t="s">
        <v>69</v>
      </c>
      <c r="B235" t="str">
        <f t="shared" si="33"/>
        <v>IL&amp;FS  Infrastructure Debt Fund Series 2B0</v>
      </c>
      <c r="C235">
        <f t="shared" ref="C235:C255" si="36">+IF(E235="CBLO",$R$3,IF(E235="Marg",$R$4,IF(D235="cash",$R$5,0)))</f>
        <v>0</v>
      </c>
      <c r="D235" t="str">
        <f t="shared" ref="D235:D259" si="37">+F235</f>
        <v>Kaynes Technology India Private Limited</v>
      </c>
      <c r="E235" t="str">
        <f t="shared" ref="E235:E260" si="38">+MID(F235,6,4)</f>
        <v>s Te</v>
      </c>
      <c r="F235" t="s">
        <v>67</v>
      </c>
      <c r="G235">
        <v>1300</v>
      </c>
      <c r="H235">
        <v>100000</v>
      </c>
      <c r="I235">
        <v>130000000</v>
      </c>
      <c r="J235">
        <v>100000</v>
      </c>
      <c r="K235">
        <v>130000000</v>
      </c>
      <c r="L235">
        <v>0</v>
      </c>
      <c r="M235">
        <v>0</v>
      </c>
      <c r="N235">
        <v>5.6599999999999998E-2</v>
      </c>
    </row>
    <row r="236" spans="1:14">
      <c r="A236" t="s">
        <v>69</v>
      </c>
      <c r="B236" t="str">
        <f t="shared" ref="B236:B255" si="39">+A236&amp;""&amp;C236</f>
        <v>IL&amp;FS  Infrastructure Debt Fund Series 2B0</v>
      </c>
      <c r="C236">
        <f t="shared" si="36"/>
        <v>0</v>
      </c>
      <c r="D236">
        <f t="shared" si="37"/>
        <v>0</v>
      </c>
      <c r="E236" t="str">
        <f t="shared" si="38"/>
        <v/>
      </c>
      <c r="K236">
        <v>1</v>
      </c>
    </row>
    <row r="237" spans="1:14">
      <c r="A237" t="s">
        <v>69</v>
      </c>
      <c r="B237" t="str">
        <f t="shared" si="39"/>
        <v>IL&amp;FS  Infrastructure Debt Fund Series 2B0</v>
      </c>
      <c r="C237">
        <f t="shared" si="36"/>
        <v>0</v>
      </c>
      <c r="D237" t="str">
        <f t="shared" si="37"/>
        <v>ADPL_26_SEP_2021</v>
      </c>
      <c r="E237" t="str">
        <f t="shared" si="38"/>
        <v>26_S</v>
      </c>
      <c r="F237" t="s">
        <v>107</v>
      </c>
      <c r="G237">
        <v>99900</v>
      </c>
      <c r="H237">
        <v>1000</v>
      </c>
      <c r="I237">
        <v>99900000</v>
      </c>
      <c r="J237">
        <v>1000</v>
      </c>
      <c r="K237">
        <v>99900000</v>
      </c>
      <c r="L237">
        <v>0</v>
      </c>
      <c r="M237">
        <v>0</v>
      </c>
      <c r="N237">
        <v>4.3499999999999997E-2</v>
      </c>
    </row>
    <row r="238" spans="1:14">
      <c r="A238" t="s">
        <v>69</v>
      </c>
      <c r="B238" t="str">
        <f t="shared" si="39"/>
        <v>IL&amp;FS  Infrastructure Debt Fund Series 2B0</v>
      </c>
      <c r="C238">
        <f t="shared" si="36"/>
        <v>0</v>
      </c>
      <c r="D238">
        <f t="shared" si="37"/>
        <v>0</v>
      </c>
      <c r="E238" t="str">
        <f t="shared" si="38"/>
        <v/>
      </c>
      <c r="K238">
        <v>0</v>
      </c>
    </row>
    <row r="239" spans="1:14">
      <c r="A239" t="s">
        <v>69</v>
      </c>
      <c r="B239" t="str">
        <f t="shared" si="39"/>
        <v>IL&amp;FS  Infrastructure Debt Fund Series 2B0</v>
      </c>
      <c r="C239">
        <f t="shared" si="36"/>
        <v>0</v>
      </c>
      <c r="D239" t="str">
        <f t="shared" si="37"/>
        <v>Clean Max Enviro Energy Solutions Private Limited</v>
      </c>
      <c r="E239" t="str">
        <f t="shared" si="38"/>
        <v xml:space="preserve"> Max</v>
      </c>
      <c r="F239" t="s">
        <v>14</v>
      </c>
      <c r="G239">
        <v>97</v>
      </c>
      <c r="H239">
        <v>875000</v>
      </c>
      <c r="I239">
        <v>84875000</v>
      </c>
      <c r="J239">
        <v>875000</v>
      </c>
      <c r="K239">
        <v>84875000</v>
      </c>
      <c r="L239">
        <v>0</v>
      </c>
      <c r="M239">
        <v>0</v>
      </c>
      <c r="N239">
        <v>3.6999999999999998E-2</v>
      </c>
    </row>
    <row r="240" spans="1:14">
      <c r="A240" t="s">
        <v>69</v>
      </c>
      <c r="B240" t="str">
        <f t="shared" si="39"/>
        <v>IL&amp;FS  Infrastructure Debt Fund Series 2B0</v>
      </c>
      <c r="C240">
        <f t="shared" si="36"/>
        <v>0</v>
      </c>
      <c r="D240">
        <f t="shared" si="37"/>
        <v>0</v>
      </c>
      <c r="E240" t="str">
        <f t="shared" si="38"/>
        <v/>
      </c>
      <c r="K240">
        <v>0</v>
      </c>
    </row>
    <row r="241" spans="1:14">
      <c r="A241" t="s">
        <v>69</v>
      </c>
      <c r="B241" t="str">
        <f t="shared" si="39"/>
        <v>IL&amp;FS  Infrastructure Debt Fund Series 2B0</v>
      </c>
      <c r="C241">
        <f t="shared" si="36"/>
        <v>0</v>
      </c>
      <c r="D241" t="str">
        <f t="shared" si="37"/>
        <v>10.80_AMRI Hospitals Ltd_31032024</v>
      </c>
      <c r="E241" t="str">
        <f t="shared" si="38"/>
        <v>_AMR</v>
      </c>
      <c r="F241" t="s">
        <v>135</v>
      </c>
      <c r="G241">
        <v>84</v>
      </c>
      <c r="H241">
        <v>1000000</v>
      </c>
      <c r="I241">
        <v>84000000</v>
      </c>
      <c r="J241">
        <v>1000000</v>
      </c>
      <c r="K241">
        <v>84000000</v>
      </c>
      <c r="L241">
        <v>0</v>
      </c>
      <c r="M241">
        <v>0</v>
      </c>
      <c r="N241">
        <v>3.6600000000000001E-2</v>
      </c>
    </row>
    <row r="242" spans="1:14">
      <c r="A242" t="s">
        <v>69</v>
      </c>
      <c r="B242" t="str">
        <f t="shared" si="39"/>
        <v>IL&amp;FS  Infrastructure Debt Fund Series 2B0</v>
      </c>
      <c r="C242">
        <f t="shared" si="36"/>
        <v>0</v>
      </c>
      <c r="D242">
        <f t="shared" si="37"/>
        <v>0</v>
      </c>
      <c r="E242" t="str">
        <f t="shared" si="38"/>
        <v/>
      </c>
      <c r="K242">
        <v>-35096</v>
      </c>
    </row>
    <row r="243" spans="1:14">
      <c r="A243" t="s">
        <v>69</v>
      </c>
      <c r="B243" t="str">
        <f t="shared" si="39"/>
        <v>IL&amp;FS  Infrastructure Debt Fund Series 2B0</v>
      </c>
      <c r="C243">
        <f t="shared" si="36"/>
        <v>0</v>
      </c>
      <c r="D243" t="str">
        <f t="shared" si="37"/>
        <v>Babcock Borsig Limited_31122019</v>
      </c>
      <c r="E243" t="str">
        <f t="shared" si="38"/>
        <v>ck B</v>
      </c>
      <c r="F243" t="s">
        <v>153</v>
      </c>
      <c r="G243">
        <v>68</v>
      </c>
      <c r="H243">
        <v>1000000</v>
      </c>
      <c r="I243">
        <v>68000000</v>
      </c>
      <c r="J243">
        <v>1000000</v>
      </c>
      <c r="K243">
        <v>68000000</v>
      </c>
      <c r="L243">
        <v>0</v>
      </c>
      <c r="M243">
        <v>0</v>
      </c>
      <c r="N243">
        <v>3.2300000000000002E-2</v>
      </c>
    </row>
    <row r="244" spans="1:14">
      <c r="A244" t="s">
        <v>69</v>
      </c>
      <c r="B244" t="str">
        <f t="shared" si="39"/>
        <v>IL&amp;FS  Infrastructure Debt Fund Series 2B0</v>
      </c>
      <c r="C244">
        <f t="shared" si="36"/>
        <v>0</v>
      </c>
      <c r="D244">
        <f t="shared" si="37"/>
        <v>0</v>
      </c>
      <c r="E244" t="str">
        <f t="shared" si="38"/>
        <v/>
      </c>
      <c r="K244">
        <v>6253136</v>
      </c>
    </row>
    <row r="245" spans="1:14">
      <c r="A245" t="s">
        <v>69</v>
      </c>
      <c r="B245" t="str">
        <f t="shared" si="39"/>
        <v>IL&amp;FS  Infrastructure Debt Fund Series 2B0</v>
      </c>
      <c r="C245">
        <f t="shared" si="36"/>
        <v>0</v>
      </c>
      <c r="D245" t="str">
        <f t="shared" si="37"/>
        <v>BABCOCK BORSIG LIMITED_31032023</v>
      </c>
      <c r="E245" t="str">
        <f t="shared" si="38"/>
        <v>CK B</v>
      </c>
      <c r="F245" t="s">
        <v>154</v>
      </c>
      <c r="G245">
        <v>60</v>
      </c>
      <c r="H245">
        <v>1000000</v>
      </c>
      <c r="I245">
        <v>60000000</v>
      </c>
      <c r="J245">
        <v>1000000</v>
      </c>
      <c r="K245">
        <v>60000000</v>
      </c>
      <c r="L245">
        <v>0</v>
      </c>
      <c r="M245">
        <v>0</v>
      </c>
      <c r="N245">
        <v>2.8500000000000001E-2</v>
      </c>
    </row>
    <row r="246" spans="1:14">
      <c r="A246" t="s">
        <v>69</v>
      </c>
      <c r="B246" t="str">
        <f t="shared" si="39"/>
        <v>IL&amp;FS  Infrastructure Debt Fund Series 2B0</v>
      </c>
      <c r="C246">
        <f t="shared" si="36"/>
        <v>0</v>
      </c>
      <c r="D246">
        <f t="shared" si="37"/>
        <v>0</v>
      </c>
      <c r="E246" t="str">
        <f t="shared" si="38"/>
        <v/>
      </c>
      <c r="K246">
        <v>5427084</v>
      </c>
    </row>
    <row r="247" spans="1:14">
      <c r="A247" t="s">
        <v>69</v>
      </c>
      <c r="B247" t="str">
        <f t="shared" si="39"/>
        <v>IL&amp;FS  Infrastructure Debt Fund Series 2B0</v>
      </c>
      <c r="C247">
        <f t="shared" si="36"/>
        <v>0</v>
      </c>
      <c r="D247" t="str">
        <f t="shared" si="37"/>
        <v>10.70% Janaadhar private Limited 19.03.2023</v>
      </c>
      <c r="E247" t="str">
        <f t="shared" si="38"/>
        <v>% Ja</v>
      </c>
      <c r="F247" t="s">
        <v>146</v>
      </c>
      <c r="G247">
        <v>60</v>
      </c>
      <c r="H247">
        <v>1000000</v>
      </c>
      <c r="I247">
        <v>60000000</v>
      </c>
      <c r="J247">
        <v>1000000</v>
      </c>
      <c r="K247">
        <v>60000000</v>
      </c>
      <c r="L247">
        <v>0</v>
      </c>
      <c r="M247">
        <v>0</v>
      </c>
      <c r="N247">
        <v>2.6100000000000002E-2</v>
      </c>
    </row>
    <row r="248" spans="1:14">
      <c r="A248" t="s">
        <v>69</v>
      </c>
      <c r="B248" t="str">
        <f t="shared" si="39"/>
        <v>IL&amp;FS  Infrastructure Debt Fund Series 2B0</v>
      </c>
      <c r="C248">
        <f t="shared" si="36"/>
        <v>0</v>
      </c>
      <c r="D248">
        <f t="shared" si="37"/>
        <v>0</v>
      </c>
      <c r="E248" t="str">
        <f t="shared" si="38"/>
        <v/>
      </c>
      <c r="K248">
        <v>0</v>
      </c>
    </row>
    <row r="249" spans="1:14">
      <c r="A249" t="s">
        <v>69</v>
      </c>
      <c r="B249" t="str">
        <f t="shared" si="39"/>
        <v>IL&amp;FS  Infrastructure Debt Fund Series 2B0</v>
      </c>
      <c r="C249">
        <f t="shared" si="36"/>
        <v>0</v>
      </c>
      <c r="D249" t="str">
        <f t="shared" si="37"/>
        <v>Bhilangana Hydro Power Limited_310326</v>
      </c>
      <c r="E249" t="str">
        <f t="shared" si="38"/>
        <v>ngan</v>
      </c>
      <c r="F249" t="s">
        <v>109</v>
      </c>
      <c r="G249">
        <v>40</v>
      </c>
      <c r="H249">
        <v>1000000</v>
      </c>
      <c r="I249">
        <v>40000000</v>
      </c>
      <c r="J249">
        <v>1000000</v>
      </c>
      <c r="K249">
        <v>40000000</v>
      </c>
      <c r="L249">
        <v>0</v>
      </c>
      <c r="M249">
        <v>0</v>
      </c>
      <c r="N249">
        <v>1.7399999999999999E-2</v>
      </c>
    </row>
    <row r="250" spans="1:14">
      <c r="A250" t="s">
        <v>69</v>
      </c>
      <c r="B250" t="str">
        <f t="shared" si="39"/>
        <v>IL&amp;FS  Infrastructure Debt Fund Series 2B0</v>
      </c>
      <c r="C250">
        <f t="shared" si="36"/>
        <v>0</v>
      </c>
      <c r="D250">
        <f t="shared" si="37"/>
        <v>0</v>
      </c>
      <c r="E250" t="str">
        <f t="shared" si="38"/>
        <v/>
      </c>
      <c r="K250">
        <v>-6</v>
      </c>
    </row>
    <row r="251" spans="1:14">
      <c r="A251" t="s">
        <v>69</v>
      </c>
      <c r="B251" t="str">
        <f t="shared" si="39"/>
        <v>IL&amp;FS  Infrastructure Debt Fund Series 2B0</v>
      </c>
      <c r="C251">
        <f t="shared" si="36"/>
        <v>0</v>
      </c>
      <c r="D251" t="str">
        <f t="shared" si="37"/>
        <v>Williamson Magor &amp; Co. Limited</v>
      </c>
      <c r="E251" t="str">
        <f t="shared" si="38"/>
        <v>amso</v>
      </c>
      <c r="F251" t="s">
        <v>51</v>
      </c>
      <c r="G251">
        <v>20</v>
      </c>
      <c r="H251">
        <v>1000000</v>
      </c>
      <c r="I251">
        <v>20000000</v>
      </c>
      <c r="J251">
        <v>1000000</v>
      </c>
      <c r="K251">
        <v>20000000</v>
      </c>
      <c r="L251">
        <v>0</v>
      </c>
      <c r="M251">
        <v>0</v>
      </c>
      <c r="N251">
        <v>8.8000000000000005E-3</v>
      </c>
    </row>
    <row r="252" spans="1:14">
      <c r="A252" t="s">
        <v>69</v>
      </c>
      <c r="B252" t="str">
        <f t="shared" si="39"/>
        <v>IL&amp;FS  Infrastructure Debt Fund Series 2B0</v>
      </c>
      <c r="C252">
        <f t="shared" si="36"/>
        <v>0</v>
      </c>
      <c r="D252">
        <f t="shared" si="37"/>
        <v>0</v>
      </c>
      <c r="E252" t="str">
        <f t="shared" si="38"/>
        <v/>
      </c>
      <c r="K252">
        <v>221918</v>
      </c>
    </row>
    <row r="253" spans="1:14">
      <c r="A253" t="s">
        <v>69</v>
      </c>
      <c r="B253" t="str">
        <f t="shared" si="39"/>
        <v>IL&amp;FS  Infrastructure Debt Fund Series 2B0</v>
      </c>
      <c r="C253">
        <f t="shared" si="36"/>
        <v>0</v>
      </c>
      <c r="D253" t="str">
        <f t="shared" si="37"/>
        <v>Kanchanjunga Power Company Private Limited_31072029</v>
      </c>
      <c r="E253" t="str">
        <f t="shared" si="38"/>
        <v>anju</v>
      </c>
      <c r="F253" t="s">
        <v>155</v>
      </c>
      <c r="G253">
        <v>20</v>
      </c>
      <c r="H253">
        <v>1000000</v>
      </c>
      <c r="I253">
        <v>20000000</v>
      </c>
      <c r="J253">
        <v>1000000</v>
      </c>
      <c r="K253">
        <v>20000000</v>
      </c>
      <c r="L253">
        <v>0</v>
      </c>
      <c r="M253">
        <v>0</v>
      </c>
      <c r="N253">
        <v>8.6999999999999994E-3</v>
      </c>
    </row>
    <row r="254" spans="1:14">
      <c r="A254" t="s">
        <v>69</v>
      </c>
      <c r="B254" t="str">
        <f t="shared" si="39"/>
        <v>IL&amp;FS  Infrastructure Debt Fund Series 2B0</v>
      </c>
      <c r="C254">
        <f t="shared" si="36"/>
        <v>0</v>
      </c>
      <c r="D254">
        <f t="shared" si="37"/>
        <v>0</v>
      </c>
      <c r="E254" t="str">
        <f t="shared" si="38"/>
        <v/>
      </c>
      <c r="K254">
        <v>0</v>
      </c>
    </row>
    <row r="255" spans="1:14">
      <c r="A255" t="s">
        <v>69</v>
      </c>
      <c r="B255" t="str">
        <f t="shared" si="39"/>
        <v>IL&amp;FS  Infrastructure Debt Fund Series 2B0</v>
      </c>
      <c r="C255">
        <f t="shared" si="36"/>
        <v>0</v>
      </c>
      <c r="D255" t="str">
        <f t="shared" si="37"/>
        <v>IL&amp;FS Solar Power Limited_2B_27_12_20</v>
      </c>
      <c r="E255" t="str">
        <f t="shared" si="38"/>
        <v xml:space="preserve"> Sol</v>
      </c>
      <c r="F255" t="s">
        <v>156</v>
      </c>
      <c r="G255">
        <v>17</v>
      </c>
      <c r="H255">
        <v>1000000</v>
      </c>
      <c r="I255">
        <v>17000000</v>
      </c>
      <c r="J255">
        <v>1000000</v>
      </c>
      <c r="K255">
        <v>17000000</v>
      </c>
      <c r="L255">
        <v>0</v>
      </c>
      <c r="M255">
        <v>0</v>
      </c>
      <c r="N255">
        <v>8.6E-3</v>
      </c>
    </row>
    <row r="256" spans="1:14">
      <c r="A256" t="s">
        <v>69</v>
      </c>
      <c r="B256" t="str">
        <f t="shared" ref="B256:B296" si="40">+A256&amp;""&amp;C256</f>
        <v>IL&amp;FS  Infrastructure Debt Fund Series 2B0</v>
      </c>
      <c r="C256">
        <f t="shared" ref="C256:C294" si="41">+IF(E256="CBLO",$R$3,IF(E256="Marg",$R$4,IF(D256="cash",$R$5,0)))</f>
        <v>0</v>
      </c>
      <c r="D256">
        <f t="shared" si="37"/>
        <v>0</v>
      </c>
      <c r="E256" t="str">
        <f t="shared" si="38"/>
        <v/>
      </c>
      <c r="K256">
        <v>2821953</v>
      </c>
    </row>
    <row r="257" spans="1:14">
      <c r="A257" t="s">
        <v>69</v>
      </c>
      <c r="B257" t="str">
        <f t="shared" si="40"/>
        <v>IL&amp;FS  Infrastructure Debt Fund Series 2B0</v>
      </c>
      <c r="C257">
        <f t="shared" si="41"/>
        <v>0</v>
      </c>
      <c r="D257" t="str">
        <f t="shared" si="37"/>
        <v>GHV HOSPITALITY INDIA PVT LTD_1A_150421</v>
      </c>
      <c r="E257" t="str">
        <f t="shared" si="38"/>
        <v>OSPI</v>
      </c>
      <c r="F257" t="s">
        <v>108</v>
      </c>
      <c r="G257">
        <v>16</v>
      </c>
      <c r="H257">
        <v>1000000</v>
      </c>
      <c r="I257">
        <v>16000000</v>
      </c>
      <c r="J257">
        <v>1000000</v>
      </c>
      <c r="K257">
        <v>16000000</v>
      </c>
      <c r="L257">
        <v>0</v>
      </c>
      <c r="M257">
        <v>0</v>
      </c>
      <c r="N257">
        <v>7.0000000000000001E-3</v>
      </c>
    </row>
    <row r="258" spans="1:14">
      <c r="A258" t="s">
        <v>69</v>
      </c>
      <c r="B258" t="str">
        <f t="shared" si="40"/>
        <v>IL&amp;FS  Infrastructure Debt Fund Series 2B0</v>
      </c>
      <c r="C258">
        <f t="shared" si="41"/>
        <v>0</v>
      </c>
      <c r="D258">
        <f t="shared" si="37"/>
        <v>0</v>
      </c>
      <c r="E258" t="str">
        <f t="shared" si="38"/>
        <v/>
      </c>
      <c r="K258">
        <v>154098</v>
      </c>
    </row>
    <row r="259" spans="1:14">
      <c r="A259" t="s">
        <v>69</v>
      </c>
      <c r="B259" t="str">
        <f t="shared" si="40"/>
        <v>IL&amp;FS  Infrastructure Debt Fund Series 2B0</v>
      </c>
      <c r="C259">
        <f t="shared" si="41"/>
        <v>0</v>
      </c>
      <c r="D259" t="str">
        <f t="shared" si="37"/>
        <v>Bhilangana Hydro Power Limited_310324</v>
      </c>
      <c r="E259" t="str">
        <f t="shared" si="38"/>
        <v>ngan</v>
      </c>
      <c r="F259" t="s">
        <v>125</v>
      </c>
      <c r="G259">
        <v>16</v>
      </c>
      <c r="H259">
        <v>1000000</v>
      </c>
      <c r="I259">
        <v>16000000</v>
      </c>
      <c r="J259">
        <v>1000000</v>
      </c>
      <c r="K259">
        <v>16000000</v>
      </c>
      <c r="L259">
        <v>0</v>
      </c>
      <c r="M259">
        <v>0</v>
      </c>
      <c r="N259">
        <v>7.0000000000000001E-3</v>
      </c>
    </row>
    <row r="260" spans="1:14">
      <c r="A260" t="s">
        <v>69</v>
      </c>
      <c r="B260" t="str">
        <f t="shared" si="40"/>
        <v>IL&amp;FS  Infrastructure Debt Fund Series 2B0</v>
      </c>
      <c r="C260">
        <f t="shared" si="41"/>
        <v>0</v>
      </c>
      <c r="D260">
        <f t="shared" ref="D260:D294" si="42">+F260</f>
        <v>0</v>
      </c>
      <c r="E260" t="str">
        <f t="shared" si="38"/>
        <v/>
      </c>
      <c r="K260">
        <v>0</v>
      </c>
    </row>
    <row r="261" spans="1:14">
      <c r="A261" t="s">
        <v>69</v>
      </c>
      <c r="B261" t="str">
        <f t="shared" si="40"/>
        <v>IL&amp;FS  Infrastructure Debt Fund Series 2B0</v>
      </c>
      <c r="C261">
        <f t="shared" si="41"/>
        <v>0</v>
      </c>
      <c r="D261" t="str">
        <f t="shared" si="42"/>
        <v>Bhilangana Hydro Power Limited_31032030</v>
      </c>
      <c r="E261" t="str">
        <f t="shared" ref="E261:E294" si="43">+MID(F261,6,4)</f>
        <v>ngan</v>
      </c>
      <c r="F261" t="s">
        <v>111</v>
      </c>
      <c r="G261">
        <v>10</v>
      </c>
      <c r="H261">
        <v>1000000</v>
      </c>
      <c r="I261">
        <v>10000000</v>
      </c>
      <c r="J261">
        <v>1000000</v>
      </c>
      <c r="K261">
        <v>10000000</v>
      </c>
      <c r="L261">
        <v>0</v>
      </c>
      <c r="M261">
        <v>0</v>
      </c>
      <c r="N261">
        <v>4.4000000000000003E-3</v>
      </c>
    </row>
    <row r="262" spans="1:14">
      <c r="A262" t="s">
        <v>69</v>
      </c>
      <c r="B262" t="str">
        <f t="shared" si="40"/>
        <v>IL&amp;FS  Infrastructure Debt Fund Series 2B0</v>
      </c>
      <c r="C262">
        <f t="shared" si="41"/>
        <v>0</v>
      </c>
      <c r="D262">
        <f t="shared" si="42"/>
        <v>0</v>
      </c>
      <c r="E262" t="str">
        <f t="shared" si="43"/>
        <v/>
      </c>
      <c r="K262">
        <v>0</v>
      </c>
    </row>
    <row r="263" spans="1:14">
      <c r="A263" t="s">
        <v>69</v>
      </c>
      <c r="B263" t="str">
        <f t="shared" si="40"/>
        <v>IL&amp;FS  Infrastructure Debt Fund Series 2B0</v>
      </c>
      <c r="C263">
        <f t="shared" si="41"/>
        <v>0</v>
      </c>
      <c r="D263">
        <f t="shared" si="42"/>
        <v>0</v>
      </c>
      <c r="E263" t="str">
        <f t="shared" si="43"/>
        <v/>
      </c>
      <c r="I263">
        <v>1836802757.789</v>
      </c>
      <c r="K263">
        <v>1907705932.6800001</v>
      </c>
      <c r="L263">
        <v>0</v>
      </c>
      <c r="M263">
        <v>0</v>
      </c>
      <c r="N263">
        <v>0.83099999999999996</v>
      </c>
    </row>
    <row r="264" spans="1:14">
      <c r="A264" t="s">
        <v>69</v>
      </c>
      <c r="B264" t="str">
        <f t="shared" si="40"/>
        <v>IL&amp;FS  Infrastructure Debt Fund Series 2B0</v>
      </c>
      <c r="C264">
        <f t="shared" si="41"/>
        <v>0</v>
      </c>
      <c r="D264" t="str">
        <f t="shared" si="42"/>
        <v>Fixed Deposit</v>
      </c>
      <c r="E264" t="str">
        <f t="shared" si="43"/>
        <v xml:space="preserve"> Dep</v>
      </c>
      <c r="F264" t="s">
        <v>113</v>
      </c>
    </row>
    <row r="265" spans="1:14">
      <c r="A265" t="s">
        <v>69</v>
      </c>
      <c r="B265" t="str">
        <f t="shared" si="40"/>
        <v>IL&amp;FS  Infrastructure Debt Fund Series 2BCBLO Margin</v>
      </c>
      <c r="C265" t="str">
        <f t="shared" si="41"/>
        <v>CBLO Margin</v>
      </c>
      <c r="D265" t="str">
        <f t="shared" si="42"/>
        <v>CBLO_MARGIN_260319</v>
      </c>
      <c r="E265" t="str">
        <f t="shared" si="43"/>
        <v>MARG</v>
      </c>
      <c r="F265" t="s">
        <v>196</v>
      </c>
      <c r="G265">
        <v>15000000</v>
      </c>
      <c r="H265">
        <v>1</v>
      </c>
      <c r="I265">
        <v>15000000</v>
      </c>
      <c r="J265">
        <v>1</v>
      </c>
      <c r="K265">
        <v>15000000</v>
      </c>
      <c r="L265">
        <v>0</v>
      </c>
      <c r="M265">
        <v>0</v>
      </c>
      <c r="N265">
        <v>6.4999999999999997E-3</v>
      </c>
    </row>
    <row r="266" spans="1:14">
      <c r="A266" t="s">
        <v>69</v>
      </c>
      <c r="B266" t="str">
        <f t="shared" si="40"/>
        <v>IL&amp;FS  Infrastructure Debt Fund Series 2BCBLO Margin</v>
      </c>
      <c r="C266" t="str">
        <f t="shared" si="41"/>
        <v>CBLO Margin</v>
      </c>
      <c r="D266" t="str">
        <f t="shared" si="42"/>
        <v>CBLO MARGIN 20122017</v>
      </c>
      <c r="E266" t="str">
        <f t="shared" si="43"/>
        <v>MARG</v>
      </c>
      <c r="F266" t="s">
        <v>157</v>
      </c>
      <c r="G266">
        <v>1400000</v>
      </c>
      <c r="H266">
        <v>1</v>
      </c>
      <c r="I266">
        <v>1400000</v>
      </c>
      <c r="J266">
        <v>1</v>
      </c>
      <c r="K266">
        <v>1400000</v>
      </c>
      <c r="L266">
        <v>0</v>
      </c>
      <c r="M266">
        <v>0</v>
      </c>
      <c r="N266">
        <v>5.9999999999999995E-4</v>
      </c>
    </row>
    <row r="267" spans="1:14">
      <c r="A267" t="s">
        <v>69</v>
      </c>
      <c r="B267" t="str">
        <f t="shared" si="40"/>
        <v>IL&amp;FS  Infrastructure Debt Fund Series 2B0</v>
      </c>
      <c r="C267">
        <f t="shared" si="41"/>
        <v>0</v>
      </c>
      <c r="D267">
        <f t="shared" si="42"/>
        <v>0</v>
      </c>
      <c r="E267" t="str">
        <f t="shared" si="43"/>
        <v/>
      </c>
      <c r="K267">
        <v>0</v>
      </c>
    </row>
    <row r="268" spans="1:14">
      <c r="A268" t="s">
        <v>69</v>
      </c>
      <c r="B268" t="str">
        <f t="shared" si="40"/>
        <v>IL&amp;FS  Infrastructure Debt Fund Series 2BCBLO Margin</v>
      </c>
      <c r="C268" t="str">
        <f t="shared" si="41"/>
        <v>CBLO Margin</v>
      </c>
      <c r="D268" t="str">
        <f t="shared" si="42"/>
        <v>CBLO_Margin_04122017</v>
      </c>
      <c r="E268" t="str">
        <f t="shared" si="43"/>
        <v>Marg</v>
      </c>
      <c r="F268" t="s">
        <v>114</v>
      </c>
      <c r="G268">
        <v>410000</v>
      </c>
      <c r="H268">
        <v>1</v>
      </c>
      <c r="I268">
        <v>410000</v>
      </c>
      <c r="J268">
        <v>1</v>
      </c>
      <c r="K268">
        <v>410000</v>
      </c>
      <c r="L268">
        <v>0</v>
      </c>
      <c r="M268">
        <v>0</v>
      </c>
      <c r="N268">
        <v>2.0000000000000001E-4</v>
      </c>
    </row>
    <row r="269" spans="1:14">
      <c r="A269" t="s">
        <v>69</v>
      </c>
      <c r="B269" t="str">
        <f t="shared" si="40"/>
        <v>IL&amp;FS  Infrastructure Debt Fund Series 2B0</v>
      </c>
      <c r="C269">
        <f t="shared" si="41"/>
        <v>0</v>
      </c>
      <c r="D269">
        <f t="shared" si="42"/>
        <v>0</v>
      </c>
      <c r="E269" t="str">
        <f t="shared" si="43"/>
        <v/>
      </c>
      <c r="K269">
        <v>0</v>
      </c>
    </row>
    <row r="270" spans="1:14">
      <c r="A270" t="s">
        <v>69</v>
      </c>
      <c r="B270" t="str">
        <f t="shared" si="40"/>
        <v>IL&amp;FS  Infrastructure Debt Fund Series 2B0</v>
      </c>
      <c r="C270">
        <f t="shared" si="41"/>
        <v>0</v>
      </c>
      <c r="D270">
        <f t="shared" si="42"/>
        <v>0</v>
      </c>
      <c r="E270" t="str">
        <f t="shared" si="43"/>
        <v/>
      </c>
      <c r="I270">
        <v>16810000</v>
      </c>
      <c r="K270">
        <v>16810000</v>
      </c>
      <c r="L270">
        <v>0</v>
      </c>
      <c r="M270">
        <v>0</v>
      </c>
      <c r="N270">
        <v>7.3000000000000001E-3</v>
      </c>
    </row>
    <row r="271" spans="1:14">
      <c r="A271" t="s">
        <v>69</v>
      </c>
      <c r="B271" t="str">
        <f t="shared" si="40"/>
        <v>IL&amp;FS  Infrastructure Debt Fund Series 2B0</v>
      </c>
      <c r="C271">
        <f t="shared" si="41"/>
        <v>0</v>
      </c>
      <c r="D271" t="str">
        <f t="shared" si="42"/>
        <v>Money Market Discounted</v>
      </c>
      <c r="E271" t="str">
        <f t="shared" si="43"/>
        <v xml:space="preserve"> Mar</v>
      </c>
      <c r="F271" t="s">
        <v>115</v>
      </c>
    </row>
    <row r="272" spans="1:14">
      <c r="A272" t="s">
        <v>69</v>
      </c>
      <c r="B272" t="str">
        <f t="shared" si="40"/>
        <v>IL&amp;FS  Infrastructure Debt Fund Series 2BTriparty Repo</v>
      </c>
      <c r="C272" t="str">
        <f t="shared" si="41"/>
        <v>Triparty Repo</v>
      </c>
      <c r="D272" t="str">
        <f t="shared" si="42"/>
        <v>5.96.CBLO_2B30042019</v>
      </c>
      <c r="E272" t="str">
        <f t="shared" si="43"/>
        <v>CBLO</v>
      </c>
      <c r="F272" t="s">
        <v>201</v>
      </c>
      <c r="G272">
        <v>1</v>
      </c>
      <c r="H272">
        <v>346056497.54000002</v>
      </c>
      <c r="I272">
        <v>346056497.53500003</v>
      </c>
      <c r="J272">
        <v>346056497.53500003</v>
      </c>
      <c r="K272">
        <v>346056497.54000002</v>
      </c>
      <c r="L272">
        <v>0</v>
      </c>
      <c r="M272">
        <v>0</v>
      </c>
      <c r="N272">
        <v>0.15079999999999999</v>
      </c>
    </row>
    <row r="273" spans="1:14">
      <c r="A273" t="s">
        <v>69</v>
      </c>
      <c r="B273" t="str">
        <f t="shared" si="40"/>
        <v>IL&amp;FS  Infrastructure Debt Fund Series 2B0</v>
      </c>
      <c r="C273">
        <f t="shared" si="41"/>
        <v>0</v>
      </c>
      <c r="D273">
        <f t="shared" si="42"/>
        <v>0</v>
      </c>
      <c r="E273" t="str">
        <f t="shared" si="43"/>
        <v/>
      </c>
      <c r="I273">
        <v>346056497.53500003</v>
      </c>
      <c r="K273">
        <v>346056497.54000002</v>
      </c>
      <c r="L273">
        <v>0</v>
      </c>
      <c r="M273">
        <v>0</v>
      </c>
      <c r="N273">
        <v>0.15079999999999999</v>
      </c>
    </row>
    <row r="274" spans="1:14">
      <c r="A274" t="s">
        <v>69</v>
      </c>
      <c r="B274" t="str">
        <f t="shared" si="40"/>
        <v>IL&amp;FS  Infrastructure Debt Fund Series 2B0</v>
      </c>
      <c r="C274">
        <f t="shared" si="41"/>
        <v>0</v>
      </c>
      <c r="D274" t="str">
        <f t="shared" si="42"/>
        <v>Cash / Bank</v>
      </c>
      <c r="E274" t="str">
        <f t="shared" si="43"/>
        <v>/ Ba</v>
      </c>
      <c r="F274" t="s">
        <v>116</v>
      </c>
    </row>
    <row r="275" spans="1:14">
      <c r="A275" t="s">
        <v>69</v>
      </c>
      <c r="B275" t="str">
        <f t="shared" si="40"/>
        <v>IL&amp;FS  Infrastructure Debt Fund Series 2BCash &amp; Cash Equivalents</v>
      </c>
      <c r="C275" t="str">
        <f t="shared" si="41"/>
        <v>Cash &amp; Cash Equivalents</v>
      </c>
      <c r="D275" t="str">
        <f t="shared" si="42"/>
        <v>CASH</v>
      </c>
      <c r="E275" t="str">
        <f t="shared" si="43"/>
        <v/>
      </c>
      <c r="F275" t="s">
        <v>117</v>
      </c>
      <c r="G275">
        <v>27641241.425999999</v>
      </c>
      <c r="H275">
        <v>1</v>
      </c>
      <c r="I275">
        <v>27641241.425999999</v>
      </c>
      <c r="J275">
        <v>1</v>
      </c>
      <c r="K275">
        <v>27641241.43</v>
      </c>
      <c r="L275">
        <v>0</v>
      </c>
      <c r="M275">
        <v>0</v>
      </c>
      <c r="N275">
        <v>1.2E-2</v>
      </c>
    </row>
    <row r="276" spans="1:14">
      <c r="A276" t="s">
        <v>69</v>
      </c>
      <c r="B276" t="str">
        <f t="shared" si="40"/>
        <v>IL&amp;FS  Infrastructure Debt Fund Series 2B0</v>
      </c>
      <c r="C276">
        <f t="shared" si="41"/>
        <v>0</v>
      </c>
      <c r="D276" t="str">
        <f t="shared" si="42"/>
        <v>CASH Rec/Payable</v>
      </c>
      <c r="E276" t="str">
        <f t="shared" si="43"/>
        <v>Rec/</v>
      </c>
      <c r="F276" t="s">
        <v>118</v>
      </c>
      <c r="G276">
        <v>-2653164.8709999998</v>
      </c>
      <c r="H276">
        <v>1</v>
      </c>
      <c r="I276">
        <v>-2653164.8709999998</v>
      </c>
      <c r="J276">
        <v>1</v>
      </c>
      <c r="K276">
        <v>-2653164.87</v>
      </c>
      <c r="L276">
        <v>0</v>
      </c>
      <c r="M276">
        <v>0</v>
      </c>
      <c r="N276">
        <v>-1.1999999999999999E-3</v>
      </c>
    </row>
    <row r="277" spans="1:14">
      <c r="A277" t="s">
        <v>69</v>
      </c>
      <c r="B277" t="str">
        <f t="shared" si="40"/>
        <v>IL&amp;FS  Infrastructure Debt Fund Series 2B0</v>
      </c>
      <c r="C277">
        <f t="shared" si="41"/>
        <v>0</v>
      </c>
      <c r="D277">
        <f t="shared" si="42"/>
        <v>0</v>
      </c>
      <c r="E277" t="str">
        <f t="shared" si="43"/>
        <v/>
      </c>
      <c r="I277">
        <v>24988076.555</v>
      </c>
      <c r="K277">
        <v>24988076.550000001</v>
      </c>
      <c r="L277">
        <v>0</v>
      </c>
      <c r="M277">
        <v>0</v>
      </c>
      <c r="N277">
        <v>1.09E-2</v>
      </c>
    </row>
    <row r="278" spans="1:14">
      <c r="A278" t="s">
        <v>69</v>
      </c>
      <c r="B278" t="str">
        <f t="shared" si="40"/>
        <v>IL&amp;FS  Infrastructure Debt Fund Series 2B0</v>
      </c>
      <c r="C278">
        <f t="shared" si="41"/>
        <v>0</v>
      </c>
      <c r="D278" t="str">
        <f t="shared" si="42"/>
        <v>Other Assets</v>
      </c>
      <c r="E278" t="str">
        <f t="shared" si="43"/>
        <v xml:space="preserve"> Ass</v>
      </c>
      <c r="F278" t="s">
        <v>119</v>
      </c>
    </row>
    <row r="279" spans="1:14">
      <c r="A279" t="s">
        <v>69</v>
      </c>
      <c r="B279" t="str">
        <f t="shared" si="40"/>
        <v>IL&amp;FS  Infrastructure Debt Fund Series 2B0</v>
      </c>
      <c r="C279">
        <f t="shared" si="41"/>
        <v>0</v>
      </c>
      <c r="D279" t="str">
        <f t="shared" si="42"/>
        <v>Other Liabilities and Assets</v>
      </c>
      <c r="E279" t="str">
        <f t="shared" si="43"/>
        <v xml:space="preserve"> Lia</v>
      </c>
      <c r="F279" t="s">
        <v>120</v>
      </c>
      <c r="G279">
        <v>-5.0000000000000001E-3</v>
      </c>
      <c r="H279">
        <v>1</v>
      </c>
      <c r="I279">
        <v>-5.0000000000000001E-3</v>
      </c>
      <c r="J279">
        <v>1</v>
      </c>
      <c r="K279">
        <v>0</v>
      </c>
      <c r="L279">
        <v>0</v>
      </c>
      <c r="M279">
        <v>0</v>
      </c>
      <c r="N279">
        <v>0</v>
      </c>
    </row>
    <row r="280" spans="1:14">
      <c r="A280" t="s">
        <v>69</v>
      </c>
      <c r="B280" t="str">
        <f t="shared" si="40"/>
        <v>IL&amp;FS  Infrastructure Debt Fund Series 2B0</v>
      </c>
      <c r="C280">
        <f t="shared" si="41"/>
        <v>0</v>
      </c>
      <c r="D280">
        <f t="shared" si="42"/>
        <v>0</v>
      </c>
      <c r="E280" t="str">
        <f t="shared" si="43"/>
        <v/>
      </c>
      <c r="I280">
        <v>-5.0000000000000001E-3</v>
      </c>
      <c r="K280">
        <v>0</v>
      </c>
      <c r="L280">
        <v>0</v>
      </c>
      <c r="M280">
        <v>0</v>
      </c>
      <c r="N280">
        <v>0</v>
      </c>
    </row>
    <row r="281" spans="1:14">
      <c r="A281" t="s">
        <v>69</v>
      </c>
      <c r="B281" t="str">
        <f t="shared" si="40"/>
        <v>IL&amp;FS  Infrastructure Debt Fund Series 2B0</v>
      </c>
      <c r="C281">
        <f t="shared" si="41"/>
        <v>0</v>
      </c>
      <c r="D281">
        <f t="shared" si="42"/>
        <v>0</v>
      </c>
      <c r="E281" t="str">
        <f t="shared" si="43"/>
        <v/>
      </c>
      <c r="I281">
        <v>2224657331.875</v>
      </c>
      <c r="K281">
        <v>2295560506.77</v>
      </c>
      <c r="L281">
        <v>0</v>
      </c>
      <c r="M281">
        <v>0</v>
      </c>
      <c r="N281">
        <v>1</v>
      </c>
    </row>
    <row r="282" spans="1:14">
      <c r="A282" t="s">
        <v>72</v>
      </c>
      <c r="B282" t="str">
        <f t="shared" ref="B282" si="44">+A282&amp;""&amp;C282</f>
        <v>IL&amp;FS  Infrastructure Debt Fund Series 2C0</v>
      </c>
      <c r="C282">
        <f t="shared" si="41"/>
        <v>0</v>
      </c>
      <c r="D282" t="str">
        <f t="shared" si="42"/>
        <v>Security</v>
      </c>
      <c r="E282" t="str">
        <f t="shared" si="43"/>
        <v>ity</v>
      </c>
      <c r="F282" t="s">
        <v>97</v>
      </c>
      <c r="G282" t="s">
        <v>6</v>
      </c>
      <c r="H282" t="s">
        <v>98</v>
      </c>
      <c r="I282" t="s">
        <v>99</v>
      </c>
      <c r="J282" t="s">
        <v>100</v>
      </c>
      <c r="K282" t="s">
        <v>101</v>
      </c>
      <c r="L282" t="s">
        <v>102</v>
      </c>
      <c r="M282" t="s">
        <v>103</v>
      </c>
      <c r="N282" t="s">
        <v>104</v>
      </c>
    </row>
    <row r="283" spans="1:14">
      <c r="A283" t="s">
        <v>72</v>
      </c>
      <c r="B283" t="str">
        <f t="shared" si="40"/>
        <v>IL&amp;FS  Infrastructure Debt Fund Series 2C0</v>
      </c>
      <c r="C283">
        <f t="shared" si="41"/>
        <v>0</v>
      </c>
      <c r="D283">
        <f t="shared" si="42"/>
        <v>0</v>
      </c>
      <c r="E283" t="str">
        <f t="shared" si="43"/>
        <v/>
      </c>
      <c r="K283" t="s">
        <v>105</v>
      </c>
    </row>
    <row r="284" spans="1:14">
      <c r="A284" t="s">
        <v>72</v>
      </c>
      <c r="B284" t="str">
        <f t="shared" si="40"/>
        <v>IL&amp;FS  Infrastructure Debt Fund Series 2C0</v>
      </c>
      <c r="C284">
        <f t="shared" si="41"/>
        <v>0</v>
      </c>
      <c r="D284" t="str">
        <f t="shared" si="42"/>
        <v>Bonds / Debentures</v>
      </c>
      <c r="E284" t="str">
        <f t="shared" si="43"/>
        <v xml:space="preserve"> / D</v>
      </c>
      <c r="F284" t="s">
        <v>106</v>
      </c>
    </row>
    <row r="285" spans="1:14">
      <c r="A285" t="s">
        <v>72</v>
      </c>
      <c r="B285" t="str">
        <f t="shared" si="40"/>
        <v>IL&amp;FS  Infrastructure Debt Fund Series 2C0</v>
      </c>
      <c r="C285">
        <f t="shared" si="41"/>
        <v>0</v>
      </c>
      <c r="D285" t="str">
        <f t="shared" si="42"/>
        <v>IL&amp;FS Solar Power Limited_2C_27_12_20</v>
      </c>
      <c r="E285" t="str">
        <f t="shared" si="43"/>
        <v xml:space="preserve"> Sol</v>
      </c>
      <c r="F285" t="s">
        <v>159</v>
      </c>
      <c r="G285">
        <v>322</v>
      </c>
      <c r="H285">
        <v>1000000</v>
      </c>
      <c r="I285">
        <v>322000000</v>
      </c>
      <c r="J285">
        <v>1000000</v>
      </c>
      <c r="K285">
        <v>322000000</v>
      </c>
      <c r="L285">
        <v>0</v>
      </c>
      <c r="M285">
        <v>0</v>
      </c>
      <c r="N285">
        <v>0.2069</v>
      </c>
    </row>
    <row r="286" spans="1:14">
      <c r="A286" t="s">
        <v>72</v>
      </c>
      <c r="B286" t="str">
        <f t="shared" si="40"/>
        <v>IL&amp;FS  Infrastructure Debt Fund Series 2C0</v>
      </c>
      <c r="C286">
        <f t="shared" si="41"/>
        <v>0</v>
      </c>
      <c r="D286">
        <f t="shared" si="42"/>
        <v>0</v>
      </c>
      <c r="E286" t="str">
        <f t="shared" si="43"/>
        <v/>
      </c>
      <c r="K286">
        <v>53451103</v>
      </c>
    </row>
    <row r="287" spans="1:14">
      <c r="A287" t="s">
        <v>72</v>
      </c>
      <c r="B287" t="str">
        <f t="shared" si="40"/>
        <v>IL&amp;FS  Infrastructure Debt Fund Series 2C0</v>
      </c>
      <c r="C287">
        <f t="shared" si="41"/>
        <v>0</v>
      </c>
      <c r="D287" t="str">
        <f t="shared" si="42"/>
        <v>ADPL_Interescheme_2C_26_SEP_2021</v>
      </c>
      <c r="E287" t="str">
        <f t="shared" si="43"/>
        <v>Inte</v>
      </c>
      <c r="F287" t="s">
        <v>158</v>
      </c>
      <c r="G287">
        <v>372000</v>
      </c>
      <c r="H287">
        <v>1000</v>
      </c>
      <c r="I287">
        <v>372000000</v>
      </c>
      <c r="J287">
        <v>1000</v>
      </c>
      <c r="K287">
        <v>372000000</v>
      </c>
      <c r="L287">
        <v>0</v>
      </c>
      <c r="M287">
        <v>0</v>
      </c>
      <c r="N287">
        <v>0.20499999999999999</v>
      </c>
    </row>
    <row r="288" spans="1:14">
      <c r="A288" t="s">
        <v>72</v>
      </c>
      <c r="B288" t="str">
        <f t="shared" si="40"/>
        <v>IL&amp;FS  Infrastructure Debt Fund Series 2C0</v>
      </c>
      <c r="C288">
        <f t="shared" si="41"/>
        <v>0</v>
      </c>
      <c r="D288">
        <f t="shared" si="42"/>
        <v>0</v>
      </c>
      <c r="E288" t="str">
        <f t="shared" si="43"/>
        <v/>
      </c>
      <c r="K288">
        <v>0</v>
      </c>
    </row>
    <row r="289" spans="1:14">
      <c r="A289" t="s">
        <v>72</v>
      </c>
      <c r="B289" t="str">
        <f t="shared" si="40"/>
        <v>IL&amp;FS  Infrastructure Debt Fund Series 2C0</v>
      </c>
      <c r="C289">
        <f t="shared" si="41"/>
        <v>0</v>
      </c>
      <c r="D289" t="str">
        <f t="shared" si="42"/>
        <v>10.80_AMRI Hospitals Ltd_31032027</v>
      </c>
      <c r="E289" t="str">
        <f t="shared" si="43"/>
        <v>_AMR</v>
      </c>
      <c r="F289" t="s">
        <v>160</v>
      </c>
      <c r="G289">
        <v>365</v>
      </c>
      <c r="H289">
        <v>1000000</v>
      </c>
      <c r="I289">
        <v>365000000</v>
      </c>
      <c r="J289">
        <v>1000000</v>
      </c>
      <c r="K289">
        <v>365000000</v>
      </c>
      <c r="L289">
        <v>0</v>
      </c>
      <c r="M289">
        <v>0</v>
      </c>
      <c r="N289">
        <v>0.2011</v>
      </c>
    </row>
    <row r="290" spans="1:14">
      <c r="A290" t="s">
        <v>72</v>
      </c>
      <c r="B290" t="str">
        <f t="shared" si="40"/>
        <v>IL&amp;FS  Infrastructure Debt Fund Series 2C0</v>
      </c>
      <c r="C290">
        <f t="shared" si="41"/>
        <v>0</v>
      </c>
      <c r="D290">
        <f t="shared" si="42"/>
        <v>0</v>
      </c>
      <c r="E290" t="str">
        <f t="shared" si="43"/>
        <v/>
      </c>
      <c r="K290">
        <v>-152499</v>
      </c>
    </row>
    <row r="291" spans="1:14">
      <c r="A291" t="s">
        <v>72</v>
      </c>
      <c r="B291" t="str">
        <f t="shared" si="40"/>
        <v>IL&amp;FS  Infrastructure Debt Fund Series 2C0</v>
      </c>
      <c r="C291">
        <f t="shared" si="41"/>
        <v>0</v>
      </c>
      <c r="D291" t="str">
        <f t="shared" si="42"/>
        <v>Kanchanjunga Power Company Private Limited_31102029</v>
      </c>
      <c r="E291" t="str">
        <f t="shared" si="43"/>
        <v>anju</v>
      </c>
      <c r="F291" t="s">
        <v>161</v>
      </c>
      <c r="G291">
        <v>280</v>
      </c>
      <c r="H291">
        <v>1000000</v>
      </c>
      <c r="I291">
        <v>280000000</v>
      </c>
      <c r="J291">
        <v>1000000</v>
      </c>
      <c r="K291">
        <v>280000000</v>
      </c>
      <c r="L291">
        <v>0</v>
      </c>
      <c r="M291">
        <v>0</v>
      </c>
      <c r="N291">
        <v>0.15429999999999999</v>
      </c>
    </row>
    <row r="292" spans="1:14">
      <c r="A292" t="s">
        <v>72</v>
      </c>
      <c r="B292" t="str">
        <f t="shared" si="40"/>
        <v>IL&amp;FS  Infrastructure Debt Fund Series 2C0</v>
      </c>
      <c r="C292">
        <f t="shared" si="41"/>
        <v>0</v>
      </c>
      <c r="D292">
        <f t="shared" si="42"/>
        <v>0</v>
      </c>
      <c r="E292" t="str">
        <f t="shared" si="43"/>
        <v/>
      </c>
      <c r="K292">
        <v>0</v>
      </c>
    </row>
    <row r="293" spans="1:14">
      <c r="A293" t="s">
        <v>72</v>
      </c>
      <c r="B293" t="str">
        <f t="shared" si="40"/>
        <v>IL&amp;FS  Infrastructure Debt Fund Series 2C0</v>
      </c>
      <c r="C293">
        <f t="shared" si="41"/>
        <v>0</v>
      </c>
      <c r="D293" t="str">
        <f t="shared" si="42"/>
        <v>IL&amp;FS Solar Power Limited_2C_27_12_20_2</v>
      </c>
      <c r="E293" t="str">
        <f t="shared" si="43"/>
        <v xml:space="preserve"> Sol</v>
      </c>
      <c r="F293" t="s">
        <v>162</v>
      </c>
      <c r="G293">
        <v>150</v>
      </c>
      <c r="H293">
        <v>1000000</v>
      </c>
      <c r="I293">
        <v>150000000</v>
      </c>
      <c r="J293">
        <v>1000000</v>
      </c>
      <c r="K293">
        <v>150000000</v>
      </c>
      <c r="L293">
        <v>0</v>
      </c>
      <c r="M293">
        <v>0</v>
      </c>
      <c r="N293">
        <v>9.5500000000000002E-2</v>
      </c>
    </row>
    <row r="294" spans="1:14">
      <c r="A294" t="s">
        <v>72</v>
      </c>
      <c r="B294" t="str">
        <f t="shared" si="40"/>
        <v>IL&amp;FS  Infrastructure Debt Fund Series 2C0</v>
      </c>
      <c r="C294">
        <f t="shared" si="41"/>
        <v>0</v>
      </c>
      <c r="D294">
        <f t="shared" si="42"/>
        <v>0</v>
      </c>
      <c r="E294" t="str">
        <f t="shared" si="43"/>
        <v/>
      </c>
      <c r="K294">
        <v>23353062</v>
      </c>
    </row>
    <row r="295" spans="1:14">
      <c r="A295" t="s">
        <v>72</v>
      </c>
      <c r="B295" t="str">
        <f t="shared" si="40"/>
        <v>IL&amp;FS  Infrastructure Debt Fund Series 2C0</v>
      </c>
      <c r="C295">
        <f t="shared" ref="C295:C308" si="45">+IF(E295="CBLO",$R$3,IF(E295="Marg",$R$4,IF(D295="cash",$R$5,0)))</f>
        <v>0</v>
      </c>
      <c r="D295" t="str">
        <f t="shared" ref="D295:D323" si="46">+F295</f>
        <v>Bhilangana Hydro Power Limited_31032030</v>
      </c>
      <c r="E295" t="str">
        <f t="shared" ref="E295:E324" si="47">+MID(F295,6,4)</f>
        <v>ngan</v>
      </c>
      <c r="F295" t="s">
        <v>111</v>
      </c>
      <c r="G295">
        <v>88</v>
      </c>
      <c r="H295">
        <v>1000000</v>
      </c>
      <c r="I295">
        <v>88000000</v>
      </c>
      <c r="J295">
        <v>1000000</v>
      </c>
      <c r="K295">
        <v>88000000</v>
      </c>
      <c r="L295">
        <v>0</v>
      </c>
      <c r="M295">
        <v>0</v>
      </c>
      <c r="N295">
        <v>4.8500000000000001E-2</v>
      </c>
    </row>
    <row r="296" spans="1:14">
      <c r="A296" t="s">
        <v>72</v>
      </c>
      <c r="B296" t="str">
        <f t="shared" si="40"/>
        <v>IL&amp;FS  Infrastructure Debt Fund Series 2C0</v>
      </c>
      <c r="C296">
        <f t="shared" si="45"/>
        <v>0</v>
      </c>
      <c r="D296">
        <f t="shared" si="46"/>
        <v>0</v>
      </c>
      <c r="E296" t="str">
        <f t="shared" si="47"/>
        <v/>
      </c>
      <c r="K296">
        <v>0</v>
      </c>
    </row>
    <row r="297" spans="1:14">
      <c r="A297" t="s">
        <v>72</v>
      </c>
      <c r="B297" t="str">
        <f t="shared" ref="B297:B308" si="48">+A297&amp;""&amp;C297</f>
        <v>IL&amp;FS  Infrastructure Debt Fund Series 2C0</v>
      </c>
      <c r="C297">
        <f t="shared" si="45"/>
        <v>0</v>
      </c>
      <c r="D297" t="str">
        <f t="shared" si="46"/>
        <v>Babcock Borsig Limited_2C_31032023</v>
      </c>
      <c r="E297" t="str">
        <f t="shared" si="47"/>
        <v>ck B</v>
      </c>
      <c r="F297" t="s">
        <v>163</v>
      </c>
      <c r="G297">
        <v>80</v>
      </c>
      <c r="H297">
        <v>1000000</v>
      </c>
      <c r="I297">
        <v>80000000</v>
      </c>
      <c r="J297">
        <v>1000000</v>
      </c>
      <c r="K297">
        <v>80000000</v>
      </c>
      <c r="L297">
        <v>0</v>
      </c>
      <c r="M297">
        <v>0</v>
      </c>
      <c r="N297">
        <v>4.8099999999999997E-2</v>
      </c>
    </row>
    <row r="298" spans="1:14">
      <c r="A298" t="s">
        <v>72</v>
      </c>
      <c r="B298" t="str">
        <f t="shared" si="48"/>
        <v>IL&amp;FS  Infrastructure Debt Fund Series 2C0</v>
      </c>
      <c r="C298">
        <f t="shared" si="45"/>
        <v>0</v>
      </c>
      <c r="D298">
        <f t="shared" si="46"/>
        <v>0</v>
      </c>
      <c r="E298" t="str">
        <f t="shared" si="47"/>
        <v/>
      </c>
      <c r="K298">
        <v>7236112</v>
      </c>
    </row>
    <row r="299" spans="1:14">
      <c r="A299" t="s">
        <v>72</v>
      </c>
      <c r="B299" t="str">
        <f t="shared" si="48"/>
        <v>IL&amp;FS  Infrastructure Debt Fund Series 2C0</v>
      </c>
      <c r="C299">
        <f t="shared" si="45"/>
        <v>0</v>
      </c>
      <c r="D299" t="str">
        <f t="shared" si="46"/>
        <v>ADPL_26_SEP_2021_2B</v>
      </c>
      <c r="E299" t="str">
        <f t="shared" si="47"/>
        <v>26_S</v>
      </c>
      <c r="F299" t="s">
        <v>110</v>
      </c>
      <c r="G299">
        <v>11000</v>
      </c>
      <c r="H299">
        <v>1000</v>
      </c>
      <c r="I299">
        <v>11000000</v>
      </c>
      <c r="J299">
        <v>1000</v>
      </c>
      <c r="K299">
        <v>11000000</v>
      </c>
      <c r="L299">
        <v>0</v>
      </c>
      <c r="M299">
        <v>0</v>
      </c>
      <c r="N299">
        <v>6.1000000000000004E-3</v>
      </c>
    </row>
    <row r="300" spans="1:14">
      <c r="A300" t="s">
        <v>72</v>
      </c>
      <c r="B300" t="str">
        <f t="shared" si="48"/>
        <v>IL&amp;FS  Infrastructure Debt Fund Series 2C0</v>
      </c>
      <c r="C300">
        <f t="shared" si="45"/>
        <v>0</v>
      </c>
      <c r="D300">
        <f t="shared" si="46"/>
        <v>0</v>
      </c>
      <c r="E300" t="str">
        <f t="shared" si="47"/>
        <v/>
      </c>
      <c r="K300">
        <v>0</v>
      </c>
    </row>
    <row r="301" spans="1:14">
      <c r="A301" t="s">
        <v>72</v>
      </c>
      <c r="B301" t="str">
        <f t="shared" si="48"/>
        <v>IL&amp;FS  Infrastructure Debt Fund Series 2C0</v>
      </c>
      <c r="C301">
        <f t="shared" si="45"/>
        <v>0</v>
      </c>
      <c r="D301" t="str">
        <f t="shared" si="46"/>
        <v>ADPL_26_SEP_2021</v>
      </c>
      <c r="E301" t="str">
        <f t="shared" si="47"/>
        <v>26_S</v>
      </c>
      <c r="F301" t="s">
        <v>107</v>
      </c>
      <c r="G301">
        <v>11000</v>
      </c>
      <c r="H301">
        <v>1000</v>
      </c>
      <c r="I301">
        <v>11000000</v>
      </c>
      <c r="J301">
        <v>1000</v>
      </c>
      <c r="K301">
        <v>11000000</v>
      </c>
      <c r="L301">
        <v>0</v>
      </c>
      <c r="M301">
        <v>0</v>
      </c>
      <c r="N301">
        <v>6.1000000000000004E-3</v>
      </c>
    </row>
    <row r="302" spans="1:14">
      <c r="A302" t="s">
        <v>72</v>
      </c>
      <c r="B302" t="str">
        <f t="shared" si="48"/>
        <v>IL&amp;FS  Infrastructure Debt Fund Series 2C0</v>
      </c>
      <c r="C302">
        <f t="shared" si="45"/>
        <v>0</v>
      </c>
      <c r="D302">
        <f t="shared" si="46"/>
        <v>0</v>
      </c>
      <c r="E302" t="str">
        <f t="shared" si="47"/>
        <v/>
      </c>
      <c r="K302">
        <v>0</v>
      </c>
    </row>
    <row r="303" spans="1:14">
      <c r="A303" t="s">
        <v>72</v>
      </c>
      <c r="B303" t="str">
        <f t="shared" si="48"/>
        <v>IL&amp;FS  Infrastructure Debt Fund Series 2C0</v>
      </c>
      <c r="C303">
        <f t="shared" si="45"/>
        <v>0</v>
      </c>
      <c r="D303" t="str">
        <f t="shared" si="46"/>
        <v>Williamson Magor &amp; Co. Limited</v>
      </c>
      <c r="E303" t="str">
        <f t="shared" si="47"/>
        <v>amso</v>
      </c>
      <c r="F303" t="s">
        <v>51</v>
      </c>
      <c r="G303">
        <v>10</v>
      </c>
      <c r="H303">
        <v>1000000</v>
      </c>
      <c r="I303">
        <v>10000000</v>
      </c>
      <c r="J303">
        <v>1000000</v>
      </c>
      <c r="K303">
        <v>10000000</v>
      </c>
      <c r="L303">
        <v>0</v>
      </c>
      <c r="M303">
        <v>0</v>
      </c>
      <c r="N303">
        <v>5.5999999999999999E-3</v>
      </c>
    </row>
    <row r="304" spans="1:14">
      <c r="A304" t="s">
        <v>72</v>
      </c>
      <c r="B304" t="str">
        <f t="shared" si="48"/>
        <v>IL&amp;FS  Infrastructure Debt Fund Series 2C0</v>
      </c>
      <c r="C304">
        <f t="shared" si="45"/>
        <v>0</v>
      </c>
      <c r="D304">
        <f t="shared" si="46"/>
        <v>0</v>
      </c>
      <c r="E304" t="str">
        <f t="shared" si="47"/>
        <v/>
      </c>
      <c r="K304">
        <v>110959</v>
      </c>
    </row>
    <row r="305" spans="1:14">
      <c r="A305" t="s">
        <v>72</v>
      </c>
      <c r="B305" t="str">
        <f t="shared" si="48"/>
        <v>IL&amp;FS  Infrastructure Debt Fund Series 2C0</v>
      </c>
      <c r="C305">
        <f t="shared" si="45"/>
        <v>0</v>
      </c>
      <c r="D305" t="str">
        <f t="shared" si="46"/>
        <v>Clean Max Enviro Energy Solutions Private Limited</v>
      </c>
      <c r="E305" t="str">
        <f t="shared" si="47"/>
        <v xml:space="preserve"> Max</v>
      </c>
      <c r="F305" t="s">
        <v>14</v>
      </c>
      <c r="G305">
        <v>10</v>
      </c>
      <c r="H305">
        <v>875000</v>
      </c>
      <c r="I305">
        <v>8750000</v>
      </c>
      <c r="J305">
        <v>875000</v>
      </c>
      <c r="K305">
        <v>8750000</v>
      </c>
      <c r="L305">
        <v>0</v>
      </c>
      <c r="M305">
        <v>0</v>
      </c>
      <c r="N305">
        <v>4.7999999999999996E-3</v>
      </c>
    </row>
    <row r="306" spans="1:14">
      <c r="A306" t="s">
        <v>72</v>
      </c>
      <c r="B306" t="str">
        <f t="shared" si="48"/>
        <v>IL&amp;FS  Infrastructure Debt Fund Series 2C0</v>
      </c>
      <c r="C306">
        <f t="shared" si="45"/>
        <v>0</v>
      </c>
      <c r="D306">
        <f t="shared" si="46"/>
        <v>0</v>
      </c>
      <c r="E306" t="str">
        <f t="shared" si="47"/>
        <v/>
      </c>
      <c r="K306">
        <v>0</v>
      </c>
    </row>
    <row r="307" spans="1:14">
      <c r="A307" t="s">
        <v>72</v>
      </c>
      <c r="B307" t="str">
        <f t="shared" si="48"/>
        <v>IL&amp;FS  Infrastructure Debt Fund Series 2C0</v>
      </c>
      <c r="C307">
        <f t="shared" si="45"/>
        <v>0</v>
      </c>
      <c r="D307" t="str">
        <f t="shared" si="46"/>
        <v>Bhilangana Hydro Power Limited_310324</v>
      </c>
      <c r="E307" t="str">
        <f t="shared" si="47"/>
        <v>ngan</v>
      </c>
      <c r="F307" t="s">
        <v>125</v>
      </c>
      <c r="G307">
        <v>8</v>
      </c>
      <c r="H307">
        <v>1000000</v>
      </c>
      <c r="I307">
        <v>8000000</v>
      </c>
      <c r="J307">
        <v>1000000</v>
      </c>
      <c r="K307">
        <v>8000000</v>
      </c>
      <c r="L307">
        <v>0</v>
      </c>
      <c r="M307">
        <v>0</v>
      </c>
      <c r="N307">
        <v>4.4000000000000003E-3</v>
      </c>
    </row>
    <row r="308" spans="1:14">
      <c r="A308" t="s">
        <v>72</v>
      </c>
      <c r="B308" t="str">
        <f t="shared" si="48"/>
        <v>IL&amp;FS  Infrastructure Debt Fund Series 2C0</v>
      </c>
      <c r="C308">
        <f t="shared" si="45"/>
        <v>0</v>
      </c>
      <c r="D308">
        <f t="shared" si="46"/>
        <v>0</v>
      </c>
      <c r="E308" t="str">
        <f t="shared" si="47"/>
        <v/>
      </c>
      <c r="K308">
        <v>0</v>
      </c>
    </row>
    <row r="309" spans="1:14">
      <c r="A309" t="s">
        <v>72</v>
      </c>
      <c r="B309" t="str">
        <f t="shared" ref="B309:B356" si="49">+A309&amp;""&amp;C309</f>
        <v>IL&amp;FS  Infrastructure Debt Fund Series 2C0</v>
      </c>
      <c r="C309">
        <f t="shared" ref="C309:C355" si="50">+IF(E309="CBLO",$R$3,IF(E309="Marg",$R$4,IF(D309="cash",$R$5,0)))</f>
        <v>0</v>
      </c>
      <c r="D309" t="str">
        <f t="shared" si="46"/>
        <v>IWEL_2A_30092021</v>
      </c>
      <c r="E309" t="str">
        <f t="shared" si="47"/>
        <v>2A_3</v>
      </c>
      <c r="F309" t="s">
        <v>138</v>
      </c>
      <c r="G309">
        <v>5</v>
      </c>
      <c r="H309">
        <v>1000000</v>
      </c>
      <c r="I309">
        <v>5000000</v>
      </c>
      <c r="J309">
        <v>1000000</v>
      </c>
      <c r="K309">
        <v>5000000</v>
      </c>
      <c r="L309">
        <v>0</v>
      </c>
      <c r="M309">
        <v>0</v>
      </c>
      <c r="N309">
        <v>3.5000000000000001E-3</v>
      </c>
    </row>
    <row r="310" spans="1:14">
      <c r="A310" t="s">
        <v>72</v>
      </c>
      <c r="B310" t="str">
        <f t="shared" si="49"/>
        <v>IL&amp;FS  Infrastructure Debt Fund Series 2C0</v>
      </c>
      <c r="C310">
        <f t="shared" si="50"/>
        <v>0</v>
      </c>
      <c r="D310">
        <f t="shared" si="46"/>
        <v>0</v>
      </c>
      <c r="E310" t="str">
        <f t="shared" si="47"/>
        <v/>
      </c>
      <c r="K310">
        <v>1330292</v>
      </c>
    </row>
    <row r="311" spans="1:14">
      <c r="A311" t="s">
        <v>72</v>
      </c>
      <c r="B311" t="str">
        <f t="shared" si="49"/>
        <v>IL&amp;FS  Infrastructure Debt Fund Series 2C0</v>
      </c>
      <c r="C311">
        <f t="shared" si="50"/>
        <v>0</v>
      </c>
      <c r="D311" t="str">
        <f t="shared" si="46"/>
        <v>Time_Technoplast_2C_06092021</v>
      </c>
      <c r="E311" t="str">
        <f t="shared" si="47"/>
        <v>Tech</v>
      </c>
      <c r="F311" t="s">
        <v>164</v>
      </c>
      <c r="G311">
        <v>1</v>
      </c>
      <c r="H311">
        <v>2550887.0499999998</v>
      </c>
      <c r="I311">
        <v>2550887.0529999998</v>
      </c>
      <c r="J311">
        <v>2550887.0562999998</v>
      </c>
      <c r="K311">
        <v>2550887.06</v>
      </c>
      <c r="L311">
        <v>0</v>
      </c>
      <c r="M311">
        <v>0</v>
      </c>
      <c r="N311">
        <v>1.4E-3</v>
      </c>
    </row>
    <row r="312" spans="1:14">
      <c r="A312" t="s">
        <v>72</v>
      </c>
      <c r="B312" t="str">
        <f t="shared" si="49"/>
        <v>IL&amp;FS  Infrastructure Debt Fund Series 2C0</v>
      </c>
      <c r="C312">
        <f t="shared" si="50"/>
        <v>0</v>
      </c>
      <c r="D312">
        <f t="shared" si="46"/>
        <v>0</v>
      </c>
      <c r="E312" t="str">
        <f t="shared" si="47"/>
        <v/>
      </c>
      <c r="K312">
        <v>22014</v>
      </c>
    </row>
    <row r="313" spans="1:14">
      <c r="A313" t="s">
        <v>72</v>
      </c>
      <c r="B313" t="str">
        <f t="shared" si="49"/>
        <v>IL&amp;FS  Infrastructure Debt Fund Series 2C0</v>
      </c>
      <c r="C313">
        <f t="shared" si="50"/>
        <v>0</v>
      </c>
      <c r="D313" t="str">
        <f t="shared" si="46"/>
        <v>ADPL_Interscheme_1A_31032019</v>
      </c>
      <c r="E313" t="str">
        <f t="shared" si="47"/>
        <v>Inte</v>
      </c>
      <c r="F313" t="s">
        <v>112</v>
      </c>
      <c r="G313">
        <v>1000</v>
      </c>
      <c r="H313">
        <v>1000</v>
      </c>
      <c r="I313">
        <v>1000000</v>
      </c>
      <c r="J313">
        <v>1000</v>
      </c>
      <c r="K313">
        <v>1000000</v>
      </c>
      <c r="L313">
        <v>0</v>
      </c>
      <c r="M313">
        <v>0</v>
      </c>
      <c r="N313">
        <v>5.9999999999999995E-4</v>
      </c>
    </row>
    <row r="314" spans="1:14">
      <c r="A314" t="s">
        <v>72</v>
      </c>
      <c r="B314" t="str">
        <f t="shared" si="49"/>
        <v>IL&amp;FS  Infrastructure Debt Fund Series 2C0</v>
      </c>
      <c r="C314">
        <f t="shared" si="50"/>
        <v>0</v>
      </c>
      <c r="D314">
        <f t="shared" si="46"/>
        <v>0</v>
      </c>
      <c r="E314" t="str">
        <f t="shared" si="47"/>
        <v/>
      </c>
      <c r="K314">
        <v>0</v>
      </c>
    </row>
    <row r="315" spans="1:14">
      <c r="A315" t="s">
        <v>72</v>
      </c>
      <c r="B315" t="str">
        <f t="shared" si="49"/>
        <v>IL&amp;FS  Infrastructure Debt Fund Series 2C0</v>
      </c>
      <c r="C315">
        <f t="shared" si="50"/>
        <v>0</v>
      </c>
      <c r="D315">
        <f t="shared" si="46"/>
        <v>0</v>
      </c>
      <c r="E315" t="str">
        <f t="shared" si="47"/>
        <v/>
      </c>
      <c r="I315">
        <v>1714300887.053</v>
      </c>
      <c r="K315">
        <v>1799651928.8699999</v>
      </c>
      <c r="L315">
        <v>0</v>
      </c>
      <c r="M315">
        <v>0</v>
      </c>
      <c r="N315">
        <v>0.9919</v>
      </c>
    </row>
    <row r="316" spans="1:14">
      <c r="A316" t="s">
        <v>72</v>
      </c>
      <c r="B316" t="str">
        <f t="shared" si="49"/>
        <v>IL&amp;FS  Infrastructure Debt Fund Series 2C0</v>
      </c>
      <c r="C316">
        <f t="shared" si="50"/>
        <v>0</v>
      </c>
      <c r="D316" t="str">
        <f t="shared" si="46"/>
        <v>Fixed Deposit</v>
      </c>
      <c r="E316" t="str">
        <f t="shared" si="47"/>
        <v xml:space="preserve"> Dep</v>
      </c>
      <c r="F316" t="s">
        <v>113</v>
      </c>
    </row>
    <row r="317" spans="1:14">
      <c r="A317" t="s">
        <v>72</v>
      </c>
      <c r="B317" t="str">
        <f t="shared" si="49"/>
        <v>IL&amp;FS  Infrastructure Debt Fund Series 2CCBLO Margin</v>
      </c>
      <c r="C317" t="str">
        <f t="shared" si="50"/>
        <v>CBLO Margin</v>
      </c>
      <c r="D317" t="str">
        <f t="shared" si="46"/>
        <v>CBLO_Margin_04122017</v>
      </c>
      <c r="E317" t="str">
        <f t="shared" si="47"/>
        <v>Marg</v>
      </c>
      <c r="F317" t="s">
        <v>114</v>
      </c>
      <c r="G317">
        <v>1000000</v>
      </c>
      <c r="H317">
        <v>1</v>
      </c>
      <c r="I317">
        <v>1000000</v>
      </c>
      <c r="J317">
        <v>1</v>
      </c>
      <c r="K317">
        <v>1000000</v>
      </c>
      <c r="L317">
        <v>0</v>
      </c>
      <c r="M317">
        <v>0</v>
      </c>
      <c r="N317">
        <v>5.9999999999999995E-4</v>
      </c>
    </row>
    <row r="318" spans="1:14">
      <c r="A318" t="s">
        <v>72</v>
      </c>
      <c r="B318" t="str">
        <f t="shared" si="49"/>
        <v>IL&amp;FS  Infrastructure Debt Fund Series 2C0</v>
      </c>
      <c r="C318">
        <f t="shared" si="50"/>
        <v>0</v>
      </c>
      <c r="D318">
        <f t="shared" si="46"/>
        <v>0</v>
      </c>
      <c r="E318" t="str">
        <f t="shared" si="47"/>
        <v/>
      </c>
      <c r="K318">
        <v>0</v>
      </c>
    </row>
    <row r="319" spans="1:14">
      <c r="A319" t="s">
        <v>72</v>
      </c>
      <c r="B319" t="str">
        <f t="shared" si="49"/>
        <v>IL&amp;FS  Infrastructure Debt Fund Series 2CCBLO Margin</v>
      </c>
      <c r="C319" t="str">
        <f t="shared" si="50"/>
        <v>CBLO Margin</v>
      </c>
      <c r="D319" t="str">
        <f t="shared" si="46"/>
        <v>CBLO MARGIN _30092016</v>
      </c>
      <c r="E319" t="str">
        <f t="shared" si="47"/>
        <v>MARG</v>
      </c>
      <c r="F319" t="s">
        <v>165</v>
      </c>
      <c r="G319">
        <v>990000</v>
      </c>
      <c r="H319">
        <v>1</v>
      </c>
      <c r="I319">
        <v>990000</v>
      </c>
      <c r="J319">
        <v>1</v>
      </c>
      <c r="K319">
        <v>990000</v>
      </c>
      <c r="L319">
        <v>0</v>
      </c>
      <c r="M319">
        <v>0</v>
      </c>
      <c r="N319">
        <v>5.0000000000000001E-4</v>
      </c>
    </row>
    <row r="320" spans="1:14">
      <c r="A320" t="s">
        <v>72</v>
      </c>
      <c r="B320" t="str">
        <f t="shared" si="49"/>
        <v>IL&amp;FS  Infrastructure Debt Fund Series 2C0</v>
      </c>
      <c r="C320">
        <f t="shared" si="50"/>
        <v>0</v>
      </c>
      <c r="D320">
        <f t="shared" si="46"/>
        <v>0</v>
      </c>
      <c r="E320" t="str">
        <f t="shared" si="47"/>
        <v/>
      </c>
      <c r="K320">
        <v>0</v>
      </c>
    </row>
    <row r="321" spans="1:14">
      <c r="A321" t="s">
        <v>72</v>
      </c>
      <c r="B321" t="str">
        <f t="shared" si="49"/>
        <v>IL&amp;FS  Infrastructure Debt Fund Series 2CCBLO Margin</v>
      </c>
      <c r="C321" t="str">
        <f t="shared" si="50"/>
        <v>CBLO Margin</v>
      </c>
      <c r="D321" t="str">
        <f t="shared" si="46"/>
        <v>CBLO MARGIN 01082018</v>
      </c>
      <c r="E321" t="str">
        <f t="shared" si="47"/>
        <v>MARG</v>
      </c>
      <c r="F321" t="s">
        <v>166</v>
      </c>
      <c r="G321">
        <v>500000</v>
      </c>
      <c r="H321">
        <v>1</v>
      </c>
      <c r="I321">
        <v>500000</v>
      </c>
      <c r="J321">
        <v>1</v>
      </c>
      <c r="K321">
        <v>500000</v>
      </c>
      <c r="L321">
        <v>0</v>
      </c>
      <c r="M321">
        <v>0</v>
      </c>
      <c r="N321">
        <v>2.9999999999999997E-4</v>
      </c>
    </row>
    <row r="322" spans="1:14">
      <c r="A322" t="s">
        <v>72</v>
      </c>
      <c r="B322" t="str">
        <f t="shared" si="49"/>
        <v>IL&amp;FS  Infrastructure Debt Fund Series 2C0</v>
      </c>
      <c r="C322">
        <f t="shared" si="50"/>
        <v>0</v>
      </c>
      <c r="D322">
        <f t="shared" si="46"/>
        <v>0</v>
      </c>
      <c r="E322" t="str">
        <f t="shared" si="47"/>
        <v/>
      </c>
      <c r="K322">
        <v>0</v>
      </c>
    </row>
    <row r="323" spans="1:14">
      <c r="A323" t="s">
        <v>72</v>
      </c>
      <c r="B323" t="str">
        <f t="shared" si="49"/>
        <v>IL&amp;FS  Infrastructure Debt Fund Series 2CCBLO Margin</v>
      </c>
      <c r="C323" t="str">
        <f t="shared" si="50"/>
        <v>CBLO Margin</v>
      </c>
      <c r="D323" t="str">
        <f t="shared" si="46"/>
        <v>CCIL MARGIN 08122017</v>
      </c>
      <c r="E323" t="str">
        <f t="shared" si="47"/>
        <v>MARG</v>
      </c>
      <c r="F323" t="s">
        <v>167</v>
      </c>
      <c r="G323">
        <v>250000</v>
      </c>
      <c r="H323">
        <v>1</v>
      </c>
      <c r="I323">
        <v>250000</v>
      </c>
      <c r="J323">
        <v>1</v>
      </c>
      <c r="K323">
        <v>250000</v>
      </c>
      <c r="L323">
        <v>0</v>
      </c>
      <c r="M323">
        <v>0</v>
      </c>
      <c r="N323">
        <v>1E-4</v>
      </c>
    </row>
    <row r="324" spans="1:14">
      <c r="A324" t="s">
        <v>72</v>
      </c>
      <c r="B324" t="str">
        <f t="shared" si="49"/>
        <v>IL&amp;FS  Infrastructure Debt Fund Series 2C0</v>
      </c>
      <c r="C324">
        <f t="shared" si="50"/>
        <v>0</v>
      </c>
      <c r="D324">
        <f t="shared" ref="D324:D355" si="51">+F324</f>
        <v>0</v>
      </c>
      <c r="E324" t="str">
        <f t="shared" si="47"/>
        <v/>
      </c>
      <c r="K324">
        <v>0</v>
      </c>
    </row>
    <row r="325" spans="1:14">
      <c r="A325" t="s">
        <v>72</v>
      </c>
      <c r="B325" t="str">
        <f t="shared" si="49"/>
        <v>IL&amp;FS  Infrastructure Debt Fund Series 2CCBLO Margin</v>
      </c>
      <c r="C325" t="str">
        <f t="shared" si="50"/>
        <v>CBLO Margin</v>
      </c>
      <c r="D325" t="str">
        <f t="shared" si="51"/>
        <v>CBLO MARGIN 20122017</v>
      </c>
      <c r="E325" t="str">
        <f t="shared" ref="E325:E355" si="52">+MID(F325,6,4)</f>
        <v>MARG</v>
      </c>
      <c r="F325" t="s">
        <v>157</v>
      </c>
      <c r="G325">
        <v>100000</v>
      </c>
      <c r="H325">
        <v>1</v>
      </c>
      <c r="I325">
        <v>100000</v>
      </c>
      <c r="J325">
        <v>1</v>
      </c>
      <c r="K325">
        <v>100000</v>
      </c>
      <c r="L325">
        <v>0</v>
      </c>
      <c r="M325">
        <v>0</v>
      </c>
      <c r="N325">
        <v>1E-4</v>
      </c>
    </row>
    <row r="326" spans="1:14">
      <c r="A326" t="s">
        <v>72</v>
      </c>
      <c r="B326" t="str">
        <f t="shared" si="49"/>
        <v>IL&amp;FS  Infrastructure Debt Fund Series 2C0</v>
      </c>
      <c r="C326">
        <f t="shared" si="50"/>
        <v>0</v>
      </c>
      <c r="D326">
        <f t="shared" si="51"/>
        <v>0</v>
      </c>
      <c r="E326" t="str">
        <f t="shared" si="52"/>
        <v/>
      </c>
      <c r="K326">
        <v>0</v>
      </c>
    </row>
    <row r="327" spans="1:14">
      <c r="A327" t="s">
        <v>72</v>
      </c>
      <c r="B327" t="str">
        <f t="shared" si="49"/>
        <v>IL&amp;FS  Infrastructure Debt Fund Series 2CCBLO Margin</v>
      </c>
      <c r="C327" t="str">
        <f t="shared" si="50"/>
        <v>CBLO Margin</v>
      </c>
      <c r="D327" t="str">
        <f t="shared" si="51"/>
        <v>CBLO_Margin_28092017</v>
      </c>
      <c r="E327" t="str">
        <f t="shared" si="52"/>
        <v>Marg</v>
      </c>
      <c r="F327" t="s">
        <v>168</v>
      </c>
      <c r="G327">
        <v>75000</v>
      </c>
      <c r="H327">
        <v>1</v>
      </c>
      <c r="I327">
        <v>75000</v>
      </c>
      <c r="J327">
        <v>1</v>
      </c>
      <c r="K327">
        <v>75000</v>
      </c>
      <c r="L327">
        <v>0</v>
      </c>
      <c r="M327">
        <v>0</v>
      </c>
      <c r="N327">
        <v>0</v>
      </c>
    </row>
    <row r="328" spans="1:14">
      <c r="A328" t="s">
        <v>72</v>
      </c>
      <c r="B328" t="str">
        <f t="shared" si="49"/>
        <v>IL&amp;FS  Infrastructure Debt Fund Series 2C0</v>
      </c>
      <c r="C328">
        <f t="shared" si="50"/>
        <v>0</v>
      </c>
      <c r="D328">
        <f t="shared" si="51"/>
        <v>0</v>
      </c>
      <c r="E328" t="str">
        <f t="shared" si="52"/>
        <v/>
      </c>
      <c r="K328">
        <v>0</v>
      </c>
    </row>
    <row r="329" spans="1:14">
      <c r="A329" t="s">
        <v>72</v>
      </c>
      <c r="B329" t="str">
        <f t="shared" si="49"/>
        <v>IL&amp;FS  Infrastructure Debt Fund Series 2CCBLO Margin</v>
      </c>
      <c r="C329" t="str">
        <f t="shared" si="50"/>
        <v>CBLO Margin</v>
      </c>
      <c r="D329" t="str">
        <f t="shared" si="51"/>
        <v>CBLO_Margin_28082017</v>
      </c>
      <c r="E329" t="str">
        <f t="shared" si="52"/>
        <v>Marg</v>
      </c>
      <c r="F329" t="s">
        <v>169</v>
      </c>
      <c r="G329">
        <v>50000</v>
      </c>
      <c r="H329">
        <v>1</v>
      </c>
      <c r="I329">
        <v>50000</v>
      </c>
      <c r="J329">
        <v>1</v>
      </c>
      <c r="K329">
        <v>50000</v>
      </c>
      <c r="L329">
        <v>0</v>
      </c>
      <c r="M329">
        <v>0</v>
      </c>
      <c r="N329">
        <v>0</v>
      </c>
    </row>
    <row r="330" spans="1:14">
      <c r="A330" t="s">
        <v>72</v>
      </c>
      <c r="B330" t="str">
        <f t="shared" si="49"/>
        <v>IL&amp;FS  Infrastructure Debt Fund Series 2CCBLO Margin</v>
      </c>
      <c r="C330" t="str">
        <f t="shared" si="50"/>
        <v>CBLO Margin</v>
      </c>
      <c r="D330" t="str">
        <f t="shared" si="51"/>
        <v>CBLO_MARGIN_04092017</v>
      </c>
      <c r="E330" t="str">
        <f t="shared" si="52"/>
        <v>MARG</v>
      </c>
      <c r="F330" t="s">
        <v>170</v>
      </c>
      <c r="G330">
        <v>25000</v>
      </c>
      <c r="H330">
        <v>1</v>
      </c>
      <c r="I330">
        <v>25000</v>
      </c>
      <c r="J330">
        <v>1</v>
      </c>
      <c r="K330">
        <v>25000</v>
      </c>
      <c r="L330">
        <v>0</v>
      </c>
      <c r="M330">
        <v>0</v>
      </c>
      <c r="N330">
        <v>0</v>
      </c>
    </row>
    <row r="331" spans="1:14">
      <c r="A331" t="s">
        <v>72</v>
      </c>
      <c r="B331" t="str">
        <f t="shared" si="49"/>
        <v>IL&amp;FS  Infrastructure Debt Fund Series 2C0</v>
      </c>
      <c r="C331">
        <f t="shared" si="50"/>
        <v>0</v>
      </c>
      <c r="D331">
        <f t="shared" si="51"/>
        <v>0</v>
      </c>
      <c r="E331" t="str">
        <f t="shared" si="52"/>
        <v/>
      </c>
      <c r="K331">
        <v>0</v>
      </c>
    </row>
    <row r="332" spans="1:14">
      <c r="A332" t="s">
        <v>72</v>
      </c>
      <c r="B332" t="str">
        <f t="shared" si="49"/>
        <v>IL&amp;FS  Infrastructure Debt Fund Series 2CCBLO Margin</v>
      </c>
      <c r="C332" t="str">
        <f t="shared" si="50"/>
        <v>CBLO Margin</v>
      </c>
      <c r="D332" t="str">
        <f t="shared" si="51"/>
        <v>CBLO MARGIN _30092016</v>
      </c>
      <c r="E332" t="str">
        <f t="shared" si="52"/>
        <v>MARG</v>
      </c>
      <c r="F332" t="s">
        <v>165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</row>
    <row r="333" spans="1:14">
      <c r="A333" t="s">
        <v>72</v>
      </c>
      <c r="B333" t="str">
        <f t="shared" si="49"/>
        <v>IL&amp;FS  Infrastructure Debt Fund Series 2C0</v>
      </c>
      <c r="C333">
        <f t="shared" si="50"/>
        <v>0</v>
      </c>
      <c r="D333">
        <f t="shared" si="51"/>
        <v>0</v>
      </c>
      <c r="E333" t="str">
        <f t="shared" si="52"/>
        <v/>
      </c>
      <c r="K333">
        <v>0</v>
      </c>
    </row>
    <row r="334" spans="1:14">
      <c r="A334" t="s">
        <v>72</v>
      </c>
      <c r="B334" t="str">
        <f t="shared" si="49"/>
        <v>IL&amp;FS  Infrastructure Debt Fund Series 2C0</v>
      </c>
      <c r="C334">
        <f t="shared" si="50"/>
        <v>0</v>
      </c>
      <c r="D334">
        <f t="shared" si="51"/>
        <v>0</v>
      </c>
      <c r="E334" t="str">
        <f t="shared" si="52"/>
        <v/>
      </c>
      <c r="I334">
        <v>2990000</v>
      </c>
      <c r="K334">
        <v>2990000.03</v>
      </c>
      <c r="L334">
        <v>0</v>
      </c>
      <c r="M334">
        <v>0</v>
      </c>
      <c r="N334">
        <v>1.6000000000000001E-3</v>
      </c>
    </row>
    <row r="335" spans="1:14">
      <c r="A335" t="s">
        <v>72</v>
      </c>
      <c r="B335" t="str">
        <f t="shared" si="49"/>
        <v>IL&amp;FS  Infrastructure Debt Fund Series 2C0</v>
      </c>
      <c r="C335">
        <f t="shared" si="50"/>
        <v>0</v>
      </c>
      <c r="D335" t="str">
        <f t="shared" si="51"/>
        <v>Cash / Bank</v>
      </c>
      <c r="E335" t="str">
        <f t="shared" si="52"/>
        <v>/ Ba</v>
      </c>
      <c r="F335" t="s">
        <v>116</v>
      </c>
    </row>
    <row r="336" spans="1:14">
      <c r="A336" t="s">
        <v>72</v>
      </c>
      <c r="B336" t="str">
        <f t="shared" si="49"/>
        <v>IL&amp;FS  Infrastructure Debt Fund Series 2CCash &amp; Cash Equivalents</v>
      </c>
      <c r="C336" t="str">
        <f t="shared" si="50"/>
        <v>Cash &amp; Cash Equivalents</v>
      </c>
      <c r="D336" t="str">
        <f t="shared" si="51"/>
        <v>CASH</v>
      </c>
      <c r="E336" t="str">
        <f t="shared" si="52"/>
        <v/>
      </c>
      <c r="F336" t="s">
        <v>117</v>
      </c>
      <c r="G336">
        <v>13716468.638</v>
      </c>
      <c r="H336">
        <v>1</v>
      </c>
      <c r="I336">
        <v>13716468.638</v>
      </c>
      <c r="J336">
        <v>1</v>
      </c>
      <c r="K336">
        <v>13716468.640000001</v>
      </c>
      <c r="L336">
        <v>0</v>
      </c>
      <c r="M336">
        <v>0</v>
      </c>
      <c r="N336">
        <v>7.6E-3</v>
      </c>
    </row>
    <row r="337" spans="1:14">
      <c r="A337" t="s">
        <v>72</v>
      </c>
      <c r="B337" t="str">
        <f t="shared" si="49"/>
        <v>IL&amp;FS  Infrastructure Debt Fund Series 2C0</v>
      </c>
      <c r="C337">
        <f t="shared" si="50"/>
        <v>0</v>
      </c>
      <c r="D337" t="str">
        <f t="shared" si="51"/>
        <v>CASH Rec/Payable</v>
      </c>
      <c r="E337" t="str">
        <f t="shared" si="52"/>
        <v>Rec/</v>
      </c>
      <c r="F337" t="s">
        <v>118</v>
      </c>
      <c r="G337">
        <v>-2084923.202</v>
      </c>
      <c r="H337">
        <v>1</v>
      </c>
      <c r="I337">
        <v>-2084923.202</v>
      </c>
      <c r="J337">
        <v>1</v>
      </c>
      <c r="K337">
        <v>-2084923.2</v>
      </c>
      <c r="L337">
        <v>0</v>
      </c>
      <c r="M337">
        <v>0</v>
      </c>
      <c r="N337">
        <v>-1.1000000000000001E-3</v>
      </c>
    </row>
    <row r="338" spans="1:14">
      <c r="A338" t="s">
        <v>72</v>
      </c>
      <c r="B338" t="str">
        <f t="shared" si="49"/>
        <v>IL&amp;FS  Infrastructure Debt Fund Series 2C0</v>
      </c>
      <c r="C338">
        <f t="shared" si="50"/>
        <v>0</v>
      </c>
      <c r="D338">
        <f t="shared" si="51"/>
        <v>0</v>
      </c>
      <c r="E338" t="str">
        <f t="shared" si="52"/>
        <v/>
      </c>
      <c r="I338">
        <v>11631545.437000001</v>
      </c>
      <c r="K338">
        <v>11631545.439999999</v>
      </c>
      <c r="L338">
        <v>0</v>
      </c>
      <c r="M338">
        <v>0</v>
      </c>
      <c r="N338">
        <v>6.4000000000000003E-3</v>
      </c>
    </row>
    <row r="339" spans="1:14">
      <c r="A339" t="s">
        <v>72</v>
      </c>
      <c r="B339" t="str">
        <f t="shared" si="49"/>
        <v>IL&amp;FS  Infrastructure Debt Fund Series 2C0</v>
      </c>
      <c r="C339">
        <f t="shared" si="50"/>
        <v>0</v>
      </c>
      <c r="D339" t="str">
        <f t="shared" si="51"/>
        <v>Other Assets</v>
      </c>
      <c r="E339" t="str">
        <f t="shared" si="52"/>
        <v xml:space="preserve"> Ass</v>
      </c>
      <c r="F339" t="s">
        <v>119</v>
      </c>
    </row>
    <row r="340" spans="1:14">
      <c r="A340" t="s">
        <v>72</v>
      </c>
      <c r="B340" t="str">
        <f t="shared" si="49"/>
        <v>IL&amp;FS  Infrastructure Debt Fund Series 2C0</v>
      </c>
      <c r="C340">
        <f t="shared" si="50"/>
        <v>0</v>
      </c>
      <c r="D340" t="str">
        <f t="shared" si="51"/>
        <v>Other Liabilities and Assets</v>
      </c>
      <c r="E340" t="str">
        <f t="shared" si="52"/>
        <v xml:space="preserve"> Lia</v>
      </c>
      <c r="F340" t="s">
        <v>120</v>
      </c>
      <c r="G340">
        <v>2E-3</v>
      </c>
      <c r="H340">
        <v>1</v>
      </c>
      <c r="I340">
        <v>2E-3</v>
      </c>
      <c r="J340">
        <v>1</v>
      </c>
      <c r="K340">
        <v>0</v>
      </c>
      <c r="L340">
        <v>0</v>
      </c>
      <c r="M340">
        <v>0</v>
      </c>
      <c r="N340">
        <v>0</v>
      </c>
    </row>
    <row r="341" spans="1:14">
      <c r="A341" t="s">
        <v>72</v>
      </c>
      <c r="B341" t="str">
        <f t="shared" si="49"/>
        <v>IL&amp;FS  Infrastructure Debt Fund Series 2C0</v>
      </c>
      <c r="C341">
        <f t="shared" si="50"/>
        <v>0</v>
      </c>
      <c r="D341">
        <f t="shared" si="51"/>
        <v>0</v>
      </c>
      <c r="E341" t="str">
        <f t="shared" si="52"/>
        <v/>
      </c>
      <c r="I341">
        <v>2E-3</v>
      </c>
      <c r="K341">
        <v>0</v>
      </c>
      <c r="L341">
        <v>0</v>
      </c>
      <c r="M341">
        <v>0</v>
      </c>
      <c r="N341">
        <v>0</v>
      </c>
    </row>
    <row r="342" spans="1:14">
      <c r="A342" t="s">
        <v>72</v>
      </c>
      <c r="B342" t="str">
        <f t="shared" si="49"/>
        <v>IL&amp;FS  Infrastructure Debt Fund Series 2C0</v>
      </c>
      <c r="C342">
        <f t="shared" si="50"/>
        <v>0</v>
      </c>
      <c r="D342">
        <f t="shared" si="51"/>
        <v>0</v>
      </c>
      <c r="E342" t="str">
        <f t="shared" si="52"/>
        <v/>
      </c>
      <c r="I342">
        <v>1728922432.4920001</v>
      </c>
      <c r="K342">
        <v>1814273474.3299999</v>
      </c>
      <c r="L342">
        <v>0</v>
      </c>
      <c r="M342">
        <v>0</v>
      </c>
      <c r="N342">
        <v>1</v>
      </c>
    </row>
    <row r="343" spans="1:14">
      <c r="A343" t="s">
        <v>75</v>
      </c>
      <c r="B343" t="str">
        <f t="shared" ref="B343:B351" si="53">+A343&amp;""&amp;C343</f>
        <v>IL&amp;FS  Infrastructure Debt Fund Series 3A0</v>
      </c>
      <c r="C343">
        <f t="shared" si="50"/>
        <v>0</v>
      </c>
      <c r="D343" t="str">
        <f t="shared" si="51"/>
        <v>Security</v>
      </c>
      <c r="E343" t="str">
        <f t="shared" si="52"/>
        <v>ity</v>
      </c>
      <c r="F343" t="s">
        <v>97</v>
      </c>
      <c r="G343" t="s">
        <v>6</v>
      </c>
      <c r="H343" t="s">
        <v>98</v>
      </c>
      <c r="I343" t="s">
        <v>99</v>
      </c>
      <c r="J343" t="s">
        <v>100</v>
      </c>
      <c r="K343" t="s">
        <v>101</v>
      </c>
      <c r="L343" t="s">
        <v>102</v>
      </c>
      <c r="M343" t="s">
        <v>103</v>
      </c>
      <c r="N343" t="s">
        <v>104</v>
      </c>
    </row>
    <row r="344" spans="1:14">
      <c r="A344" t="s">
        <v>75</v>
      </c>
      <c r="B344" t="str">
        <f t="shared" si="53"/>
        <v>IL&amp;FS  Infrastructure Debt Fund Series 3A0</v>
      </c>
      <c r="C344">
        <f t="shared" si="50"/>
        <v>0</v>
      </c>
      <c r="D344">
        <f t="shared" si="51"/>
        <v>0</v>
      </c>
      <c r="E344" t="str">
        <f t="shared" si="52"/>
        <v/>
      </c>
      <c r="K344" t="s">
        <v>105</v>
      </c>
    </row>
    <row r="345" spans="1:14">
      <c r="A345" t="s">
        <v>75</v>
      </c>
      <c r="B345" t="str">
        <f t="shared" si="53"/>
        <v>IL&amp;FS  Infrastructure Debt Fund Series 3A0</v>
      </c>
      <c r="C345">
        <f t="shared" si="50"/>
        <v>0</v>
      </c>
      <c r="D345" t="str">
        <f t="shared" si="51"/>
        <v>Bonds / Debentures</v>
      </c>
      <c r="E345" t="str">
        <f t="shared" si="52"/>
        <v xml:space="preserve"> / D</v>
      </c>
      <c r="F345" t="s">
        <v>106</v>
      </c>
    </row>
    <row r="346" spans="1:14">
      <c r="A346" t="s">
        <v>75</v>
      </c>
      <c r="B346" t="str">
        <f t="shared" si="53"/>
        <v>IL&amp;FS  Infrastructure Debt Fund Series 3A0</v>
      </c>
      <c r="C346">
        <f t="shared" si="50"/>
        <v>0</v>
      </c>
      <c r="D346" t="str">
        <f t="shared" si="51"/>
        <v>10.80_AMRI Hospitals Ltd_30092020</v>
      </c>
      <c r="E346" t="str">
        <f t="shared" si="52"/>
        <v>_AMR</v>
      </c>
      <c r="F346" t="s">
        <v>148</v>
      </c>
      <c r="G346">
        <v>180</v>
      </c>
      <c r="H346">
        <v>998924.73</v>
      </c>
      <c r="I346">
        <v>179806451.61300001</v>
      </c>
      <c r="J346">
        <v>998924.73120000004</v>
      </c>
      <c r="K346">
        <v>179806451.62</v>
      </c>
      <c r="L346">
        <v>0</v>
      </c>
      <c r="M346">
        <v>0</v>
      </c>
      <c r="N346">
        <v>0.1138</v>
      </c>
    </row>
    <row r="347" spans="1:14">
      <c r="A347" t="s">
        <v>75</v>
      </c>
      <c r="B347" t="str">
        <f t="shared" si="53"/>
        <v>IL&amp;FS  Infrastructure Debt Fund Series 3A0</v>
      </c>
      <c r="C347">
        <f t="shared" si="50"/>
        <v>0</v>
      </c>
      <c r="D347">
        <f t="shared" si="51"/>
        <v>0</v>
      </c>
      <c r="E347" t="str">
        <f t="shared" si="52"/>
        <v/>
      </c>
      <c r="K347">
        <v>-75124</v>
      </c>
    </row>
    <row r="348" spans="1:14">
      <c r="A348" t="s">
        <v>75</v>
      </c>
      <c r="B348" t="str">
        <f t="shared" si="53"/>
        <v>IL&amp;FS  Infrastructure Debt Fund Series 3A0</v>
      </c>
      <c r="C348">
        <f t="shared" si="50"/>
        <v>0</v>
      </c>
      <c r="D348" t="str">
        <f t="shared" si="51"/>
        <v>Babcock Borsig Limited_30062022</v>
      </c>
      <c r="E348" t="str">
        <f t="shared" si="52"/>
        <v>ck B</v>
      </c>
      <c r="F348" t="s">
        <v>143</v>
      </c>
      <c r="G348">
        <v>146</v>
      </c>
      <c r="H348">
        <v>1000000</v>
      </c>
      <c r="I348">
        <v>146000000</v>
      </c>
      <c r="J348">
        <v>1000000</v>
      </c>
      <c r="K348">
        <v>146000000</v>
      </c>
      <c r="L348">
        <v>0</v>
      </c>
      <c r="M348">
        <v>0</v>
      </c>
      <c r="N348">
        <v>0.10100000000000001</v>
      </c>
    </row>
    <row r="349" spans="1:14">
      <c r="A349" t="s">
        <v>75</v>
      </c>
      <c r="B349" t="str">
        <f t="shared" si="53"/>
        <v>IL&amp;FS  Infrastructure Debt Fund Series 3A0</v>
      </c>
      <c r="C349">
        <f t="shared" si="50"/>
        <v>0</v>
      </c>
      <c r="D349">
        <f t="shared" si="51"/>
        <v>0</v>
      </c>
      <c r="E349" t="str">
        <f t="shared" si="52"/>
        <v/>
      </c>
      <c r="K349">
        <v>13425850</v>
      </c>
    </row>
    <row r="350" spans="1:14">
      <c r="A350" t="s">
        <v>75</v>
      </c>
      <c r="B350" t="str">
        <f t="shared" si="53"/>
        <v>IL&amp;FS  Infrastructure Debt Fund Series 3A0</v>
      </c>
      <c r="C350">
        <f t="shared" si="50"/>
        <v>0</v>
      </c>
      <c r="D350" t="str">
        <f t="shared" si="51"/>
        <v>Bhilwara Green Energy Limited</v>
      </c>
      <c r="E350" t="str">
        <f t="shared" si="52"/>
        <v xml:space="preserve">ara </v>
      </c>
      <c r="F350" t="s">
        <v>12</v>
      </c>
      <c r="G350">
        <v>150000</v>
      </c>
      <c r="H350">
        <v>1000</v>
      </c>
      <c r="I350">
        <v>150000000</v>
      </c>
      <c r="J350">
        <v>1000</v>
      </c>
      <c r="K350">
        <v>150000000</v>
      </c>
      <c r="L350">
        <v>0</v>
      </c>
      <c r="M350">
        <v>0</v>
      </c>
      <c r="N350">
        <v>9.5000000000000001E-2</v>
      </c>
    </row>
    <row r="351" spans="1:14">
      <c r="A351" t="s">
        <v>75</v>
      </c>
      <c r="B351" t="str">
        <f t="shared" si="53"/>
        <v>IL&amp;FS  Infrastructure Debt Fund Series 3A0</v>
      </c>
      <c r="C351">
        <f t="shared" si="50"/>
        <v>0</v>
      </c>
      <c r="D351">
        <f t="shared" si="51"/>
        <v>0</v>
      </c>
      <c r="E351" t="str">
        <f t="shared" si="52"/>
        <v/>
      </c>
      <c r="K351">
        <v>1</v>
      </c>
    </row>
    <row r="352" spans="1:14">
      <c r="A352" t="s">
        <v>75</v>
      </c>
      <c r="B352" t="str">
        <f t="shared" si="49"/>
        <v>IL&amp;FS  Infrastructure Debt Fund Series 3A0</v>
      </c>
      <c r="C352">
        <f t="shared" si="50"/>
        <v>0</v>
      </c>
      <c r="D352" t="str">
        <f t="shared" si="51"/>
        <v>Clean Max Enviro Energy Solutions Private Limited</v>
      </c>
      <c r="E352" t="str">
        <f t="shared" si="52"/>
        <v xml:space="preserve"> Max</v>
      </c>
      <c r="F352" t="s">
        <v>14</v>
      </c>
      <c r="G352">
        <v>165</v>
      </c>
      <c r="H352">
        <v>875000</v>
      </c>
      <c r="I352">
        <v>144375000</v>
      </c>
      <c r="J352">
        <v>875000</v>
      </c>
      <c r="K352">
        <v>144375000</v>
      </c>
      <c r="L352">
        <v>0</v>
      </c>
      <c r="M352">
        <v>0</v>
      </c>
      <c r="N352">
        <v>9.1399999999999995E-2</v>
      </c>
    </row>
    <row r="353" spans="1:14">
      <c r="A353" t="s">
        <v>75</v>
      </c>
      <c r="B353" t="str">
        <f t="shared" si="49"/>
        <v>IL&amp;FS  Infrastructure Debt Fund Series 3A0</v>
      </c>
      <c r="C353">
        <f t="shared" si="50"/>
        <v>0</v>
      </c>
      <c r="D353">
        <f t="shared" si="51"/>
        <v>0</v>
      </c>
      <c r="E353" t="str">
        <f t="shared" si="52"/>
        <v/>
      </c>
      <c r="K353">
        <v>0</v>
      </c>
    </row>
    <row r="354" spans="1:14">
      <c r="A354" t="s">
        <v>75</v>
      </c>
      <c r="B354" t="str">
        <f t="shared" si="49"/>
        <v>IL&amp;FS  Infrastructure Debt Fund Series 3A0</v>
      </c>
      <c r="C354">
        <f t="shared" si="50"/>
        <v>0</v>
      </c>
      <c r="D354" t="str">
        <f t="shared" si="51"/>
        <v>10.80_AMRI Hospitals Ltd_31032021</v>
      </c>
      <c r="E354" t="str">
        <f t="shared" si="52"/>
        <v>_AMR</v>
      </c>
      <c r="F354" t="s">
        <v>129</v>
      </c>
      <c r="G354">
        <v>100</v>
      </c>
      <c r="H354">
        <v>1000000</v>
      </c>
      <c r="I354">
        <v>100000000</v>
      </c>
      <c r="J354">
        <v>1000000</v>
      </c>
      <c r="K354">
        <v>100000000</v>
      </c>
      <c r="L354">
        <v>0</v>
      </c>
      <c r="M354">
        <v>0</v>
      </c>
      <c r="N354">
        <v>6.3299999999999995E-2</v>
      </c>
    </row>
    <row r="355" spans="1:14">
      <c r="A355" t="s">
        <v>75</v>
      </c>
      <c r="B355" t="str">
        <f t="shared" si="49"/>
        <v>IL&amp;FS  Infrastructure Debt Fund Series 3A0</v>
      </c>
      <c r="C355">
        <f t="shared" si="50"/>
        <v>0</v>
      </c>
      <c r="D355">
        <f t="shared" si="51"/>
        <v>0</v>
      </c>
      <c r="E355" t="str">
        <f t="shared" si="52"/>
        <v/>
      </c>
      <c r="K355">
        <v>-41780</v>
      </c>
    </row>
    <row r="356" spans="1:14">
      <c r="A356" t="s">
        <v>75</v>
      </c>
      <c r="B356" t="str">
        <f t="shared" si="49"/>
        <v>IL&amp;FS  Infrastructure Debt Fund Series 3A0</v>
      </c>
      <c r="C356">
        <f t="shared" ref="C356:C365" si="54">+IF(E356="CBLO",$R$3,IF(E356="Marg",$R$4,IF(D356="cash",$R$5,0)))</f>
        <v>0</v>
      </c>
      <c r="D356" t="str">
        <f t="shared" ref="D356:D387" si="55">+F356</f>
        <v>IWEL_2A_30092021</v>
      </c>
      <c r="E356" t="str">
        <f t="shared" ref="E356:E388" si="56">+MID(F356,6,4)</f>
        <v>2A_3</v>
      </c>
      <c r="F356" t="s">
        <v>138</v>
      </c>
      <c r="G356">
        <v>77</v>
      </c>
      <c r="H356">
        <v>1000000</v>
      </c>
      <c r="I356">
        <v>77000000</v>
      </c>
      <c r="J356">
        <v>1000000</v>
      </c>
      <c r="K356">
        <v>77000000</v>
      </c>
      <c r="L356">
        <v>0</v>
      </c>
      <c r="M356">
        <v>0</v>
      </c>
      <c r="N356">
        <v>6.1699999999999998E-2</v>
      </c>
    </row>
    <row r="357" spans="1:14">
      <c r="A357" t="s">
        <v>75</v>
      </c>
      <c r="B357" t="str">
        <f t="shared" ref="B357:B365" si="57">+A357&amp;""&amp;C357</f>
        <v>IL&amp;FS  Infrastructure Debt Fund Series 3A0</v>
      </c>
      <c r="C357">
        <f t="shared" si="54"/>
        <v>0</v>
      </c>
      <c r="D357">
        <f t="shared" si="55"/>
        <v>0</v>
      </c>
      <c r="E357" t="str">
        <f t="shared" si="56"/>
        <v/>
      </c>
      <c r="K357">
        <v>20486499</v>
      </c>
    </row>
    <row r="358" spans="1:14">
      <c r="A358" t="s">
        <v>75</v>
      </c>
      <c r="B358" t="str">
        <f t="shared" si="57"/>
        <v>IL&amp;FS  Infrastructure Debt Fund Series 3A0</v>
      </c>
      <c r="C358">
        <f t="shared" si="54"/>
        <v>0</v>
      </c>
      <c r="D358" t="str">
        <f t="shared" si="55"/>
        <v>IL&amp;FS Solar Power Limited_1C_27_12_20</v>
      </c>
      <c r="E358" t="str">
        <f t="shared" si="56"/>
        <v xml:space="preserve"> Sol</v>
      </c>
      <c r="F358" t="s">
        <v>130</v>
      </c>
      <c r="G358">
        <v>80</v>
      </c>
      <c r="H358">
        <v>1000000</v>
      </c>
      <c r="I358">
        <v>80000000</v>
      </c>
      <c r="J358">
        <v>1000000</v>
      </c>
      <c r="K358">
        <v>80000000</v>
      </c>
      <c r="L358">
        <v>0</v>
      </c>
      <c r="M358">
        <v>0</v>
      </c>
      <c r="N358">
        <v>5.91E-2</v>
      </c>
    </row>
    <row r="359" spans="1:14">
      <c r="A359" t="s">
        <v>75</v>
      </c>
      <c r="B359" t="str">
        <f t="shared" si="57"/>
        <v>IL&amp;FS  Infrastructure Debt Fund Series 3A0</v>
      </c>
      <c r="C359">
        <f t="shared" si="54"/>
        <v>0</v>
      </c>
      <c r="D359">
        <f t="shared" si="55"/>
        <v>0</v>
      </c>
      <c r="E359" t="str">
        <f t="shared" si="56"/>
        <v/>
      </c>
      <c r="K359">
        <v>13279777</v>
      </c>
    </row>
    <row r="360" spans="1:14">
      <c r="A360" t="s">
        <v>75</v>
      </c>
      <c r="B360" t="str">
        <f t="shared" si="57"/>
        <v>IL&amp;FS  Infrastructure Debt Fund Series 3A0</v>
      </c>
      <c r="C360">
        <f t="shared" si="54"/>
        <v>0</v>
      </c>
      <c r="D360" t="str">
        <f t="shared" si="55"/>
        <v>Bhilangana Hydro Power Limited_31122022</v>
      </c>
      <c r="E360" t="str">
        <f t="shared" si="56"/>
        <v>ngan</v>
      </c>
      <c r="F360" t="s">
        <v>171</v>
      </c>
      <c r="G360">
        <v>82</v>
      </c>
      <c r="H360">
        <v>1000000</v>
      </c>
      <c r="I360">
        <v>82000000</v>
      </c>
      <c r="J360">
        <v>1000000</v>
      </c>
      <c r="K360">
        <v>82000000</v>
      </c>
      <c r="L360">
        <v>0</v>
      </c>
      <c r="M360">
        <v>0</v>
      </c>
      <c r="N360">
        <v>5.1900000000000002E-2</v>
      </c>
    </row>
    <row r="361" spans="1:14">
      <c r="A361" t="s">
        <v>75</v>
      </c>
      <c r="B361" t="str">
        <f t="shared" si="57"/>
        <v>IL&amp;FS  Infrastructure Debt Fund Series 3A0</v>
      </c>
      <c r="C361">
        <f t="shared" si="54"/>
        <v>0</v>
      </c>
      <c r="D361">
        <f t="shared" si="55"/>
        <v>0</v>
      </c>
      <c r="E361" t="str">
        <f t="shared" si="56"/>
        <v/>
      </c>
      <c r="K361">
        <v>0</v>
      </c>
    </row>
    <row r="362" spans="1:14">
      <c r="A362" t="s">
        <v>75</v>
      </c>
      <c r="B362" t="str">
        <f t="shared" si="57"/>
        <v>IL&amp;FS  Infrastructure Debt Fund Series 3A0</v>
      </c>
      <c r="C362">
        <f t="shared" si="54"/>
        <v>0</v>
      </c>
      <c r="D362" t="str">
        <f t="shared" si="55"/>
        <v>IL&amp;FS Solar Power Limited_1A_27_12_20</v>
      </c>
      <c r="E362" t="str">
        <f t="shared" si="56"/>
        <v xml:space="preserve"> Sol</v>
      </c>
      <c r="F362" t="s">
        <v>172</v>
      </c>
      <c r="G362">
        <v>60</v>
      </c>
      <c r="H362">
        <v>1000000</v>
      </c>
      <c r="I362">
        <v>60000000</v>
      </c>
      <c r="J362">
        <v>1000000</v>
      </c>
      <c r="K362">
        <v>60000000</v>
      </c>
      <c r="L362">
        <v>0</v>
      </c>
      <c r="M362">
        <v>0</v>
      </c>
      <c r="N362">
        <v>4.4299999999999999E-2</v>
      </c>
    </row>
    <row r="363" spans="1:14">
      <c r="A363" t="s">
        <v>75</v>
      </c>
      <c r="B363" t="str">
        <f t="shared" si="57"/>
        <v>IL&amp;FS  Infrastructure Debt Fund Series 3A0</v>
      </c>
      <c r="C363">
        <f t="shared" si="54"/>
        <v>0</v>
      </c>
      <c r="D363">
        <f t="shared" si="55"/>
        <v>0</v>
      </c>
      <c r="E363" t="str">
        <f t="shared" si="56"/>
        <v/>
      </c>
      <c r="K363">
        <v>9959833</v>
      </c>
    </row>
    <row r="364" spans="1:14">
      <c r="A364" t="s">
        <v>75</v>
      </c>
      <c r="B364" t="str">
        <f t="shared" si="57"/>
        <v>IL&amp;FS  Infrastructure Debt Fund Series 3A0</v>
      </c>
      <c r="C364">
        <f t="shared" si="54"/>
        <v>0</v>
      </c>
      <c r="D364" t="str">
        <f t="shared" si="55"/>
        <v>IL&amp;FS Solar Power Limited_2B_27_12_20</v>
      </c>
      <c r="E364" t="str">
        <f t="shared" si="56"/>
        <v xml:space="preserve"> Sol</v>
      </c>
      <c r="F364" t="s">
        <v>156</v>
      </c>
      <c r="G364">
        <v>50</v>
      </c>
      <c r="H364">
        <v>1000000</v>
      </c>
      <c r="I364">
        <v>50000000</v>
      </c>
      <c r="J364">
        <v>1000000</v>
      </c>
      <c r="K364">
        <v>50000000</v>
      </c>
      <c r="L364">
        <v>0</v>
      </c>
      <c r="M364">
        <v>0</v>
      </c>
      <c r="N364">
        <v>3.6900000000000002E-2</v>
      </c>
    </row>
    <row r="365" spans="1:14">
      <c r="A365" t="s">
        <v>75</v>
      </c>
      <c r="B365" t="str">
        <f t="shared" si="57"/>
        <v>IL&amp;FS  Infrastructure Debt Fund Series 3A0</v>
      </c>
      <c r="C365">
        <f t="shared" si="54"/>
        <v>0</v>
      </c>
      <c r="D365">
        <f t="shared" si="55"/>
        <v>0</v>
      </c>
      <c r="E365" t="str">
        <f t="shared" si="56"/>
        <v/>
      </c>
      <c r="K365">
        <v>8299861</v>
      </c>
    </row>
    <row r="366" spans="1:14">
      <c r="A366" t="s">
        <v>75</v>
      </c>
      <c r="B366" t="str">
        <f t="shared" ref="B366:B410" si="58">+A366&amp;""&amp;C366</f>
        <v>IL&amp;FS  Infrastructure Debt Fund Series 3A0</v>
      </c>
      <c r="C366">
        <f t="shared" ref="C366:C409" si="59">+IF(E366="CBLO",$R$3,IF(E366="Marg",$R$4,IF(D366="cash",$R$5,0)))</f>
        <v>0</v>
      </c>
      <c r="D366" t="str">
        <f t="shared" si="55"/>
        <v>IL&amp;FS Solar Power Limited_2C_27_12_20</v>
      </c>
      <c r="E366" t="str">
        <f t="shared" si="56"/>
        <v xml:space="preserve"> Sol</v>
      </c>
      <c r="F366" t="s">
        <v>159</v>
      </c>
      <c r="G366">
        <v>40</v>
      </c>
      <c r="H366">
        <v>1000000</v>
      </c>
      <c r="I366">
        <v>40000000</v>
      </c>
      <c r="J366">
        <v>1000000</v>
      </c>
      <c r="K366">
        <v>40000000</v>
      </c>
      <c r="L366">
        <v>0</v>
      </c>
      <c r="M366">
        <v>0</v>
      </c>
      <c r="N366">
        <v>2.9499999999999998E-2</v>
      </c>
    </row>
    <row r="367" spans="1:14">
      <c r="A367" t="s">
        <v>75</v>
      </c>
      <c r="B367" t="str">
        <f t="shared" si="58"/>
        <v>IL&amp;FS  Infrastructure Debt Fund Series 3A0</v>
      </c>
      <c r="C367">
        <f t="shared" si="59"/>
        <v>0</v>
      </c>
      <c r="D367">
        <f t="shared" si="55"/>
        <v>0</v>
      </c>
      <c r="E367" t="str">
        <f t="shared" si="56"/>
        <v/>
      </c>
      <c r="K367">
        <v>6639889</v>
      </c>
    </row>
    <row r="368" spans="1:14">
      <c r="A368" t="s">
        <v>75</v>
      </c>
      <c r="B368" t="str">
        <f t="shared" si="58"/>
        <v>IL&amp;FS  Infrastructure Debt Fund Series 3A0</v>
      </c>
      <c r="C368">
        <f t="shared" si="59"/>
        <v>0</v>
      </c>
      <c r="D368" t="str">
        <f t="shared" si="55"/>
        <v>Bhilangana Hydro Power Limited_310326</v>
      </c>
      <c r="E368" t="str">
        <f t="shared" si="56"/>
        <v>ngan</v>
      </c>
      <c r="F368" t="s">
        <v>109</v>
      </c>
      <c r="G368">
        <v>43</v>
      </c>
      <c r="H368">
        <v>1000000</v>
      </c>
      <c r="I368">
        <v>43000000</v>
      </c>
      <c r="J368">
        <v>1000000</v>
      </c>
      <c r="K368">
        <v>43000000</v>
      </c>
      <c r="L368">
        <v>0</v>
      </c>
      <c r="M368">
        <v>0</v>
      </c>
      <c r="N368">
        <v>2.7199999999999998E-2</v>
      </c>
    </row>
    <row r="369" spans="1:14">
      <c r="A369" t="s">
        <v>75</v>
      </c>
      <c r="B369" t="str">
        <f t="shared" si="58"/>
        <v>IL&amp;FS  Infrastructure Debt Fund Series 3A0</v>
      </c>
      <c r="C369">
        <f t="shared" si="59"/>
        <v>0</v>
      </c>
      <c r="D369">
        <f t="shared" si="55"/>
        <v>0</v>
      </c>
      <c r="E369" t="str">
        <f t="shared" si="56"/>
        <v/>
      </c>
      <c r="K369">
        <v>0</v>
      </c>
    </row>
    <row r="370" spans="1:14">
      <c r="A370" t="s">
        <v>75</v>
      </c>
      <c r="B370" t="str">
        <f t="shared" si="58"/>
        <v>IL&amp;FS  Infrastructure Debt Fund Series 3A0</v>
      </c>
      <c r="C370">
        <f t="shared" si="59"/>
        <v>0</v>
      </c>
      <c r="D370" t="str">
        <f t="shared" si="55"/>
        <v>Bhilangana Hydro Power Limited_31 March 2021</v>
      </c>
      <c r="E370" t="str">
        <f t="shared" si="56"/>
        <v>ngan</v>
      </c>
      <c r="F370" t="s">
        <v>173</v>
      </c>
      <c r="G370">
        <v>125</v>
      </c>
      <c r="H370">
        <v>200000</v>
      </c>
      <c r="I370">
        <v>25000000</v>
      </c>
      <c r="J370">
        <v>200000</v>
      </c>
      <c r="K370">
        <v>25000000</v>
      </c>
      <c r="L370">
        <v>0</v>
      </c>
      <c r="M370">
        <v>0</v>
      </c>
      <c r="N370">
        <v>1.5800000000000002E-2</v>
      </c>
    </row>
    <row r="371" spans="1:14">
      <c r="A371" t="s">
        <v>75</v>
      </c>
      <c r="B371" t="str">
        <f t="shared" si="58"/>
        <v>IL&amp;FS  Infrastructure Debt Fund Series 3A0</v>
      </c>
      <c r="C371">
        <f t="shared" si="59"/>
        <v>0</v>
      </c>
      <c r="D371">
        <f t="shared" si="55"/>
        <v>0</v>
      </c>
      <c r="E371" t="str">
        <f t="shared" si="56"/>
        <v/>
      </c>
      <c r="K371">
        <v>0</v>
      </c>
    </row>
    <row r="372" spans="1:14">
      <c r="A372" t="s">
        <v>75</v>
      </c>
      <c r="B372" t="str">
        <f t="shared" si="58"/>
        <v>IL&amp;FS  Infrastructure Debt Fund Series 3A0</v>
      </c>
      <c r="C372">
        <f t="shared" si="59"/>
        <v>0</v>
      </c>
      <c r="D372" t="str">
        <f t="shared" si="55"/>
        <v>Bhilangana Hydro Power Limited_310330</v>
      </c>
      <c r="E372" t="str">
        <f t="shared" si="56"/>
        <v>ngan</v>
      </c>
      <c r="F372" t="s">
        <v>127</v>
      </c>
      <c r="G372">
        <v>16</v>
      </c>
      <c r="H372">
        <v>1000000</v>
      </c>
      <c r="I372">
        <v>16000000</v>
      </c>
      <c r="J372">
        <v>1000000</v>
      </c>
      <c r="K372">
        <v>16000000</v>
      </c>
      <c r="L372">
        <v>0</v>
      </c>
      <c r="M372">
        <v>0</v>
      </c>
      <c r="N372">
        <v>1.01E-2</v>
      </c>
    </row>
    <row r="373" spans="1:14">
      <c r="A373" t="s">
        <v>75</v>
      </c>
      <c r="B373" t="str">
        <f t="shared" si="58"/>
        <v>IL&amp;FS  Infrastructure Debt Fund Series 3A0</v>
      </c>
      <c r="C373">
        <f t="shared" si="59"/>
        <v>0</v>
      </c>
      <c r="D373">
        <f t="shared" si="55"/>
        <v>0</v>
      </c>
      <c r="E373" t="str">
        <f t="shared" si="56"/>
        <v/>
      </c>
      <c r="K373">
        <v>0</v>
      </c>
    </row>
    <row r="374" spans="1:14">
      <c r="A374" t="s">
        <v>75</v>
      </c>
      <c r="B374" t="str">
        <f t="shared" si="58"/>
        <v>IL&amp;FS  Infrastructure Debt Fund Series 3A0</v>
      </c>
      <c r="C374">
        <f t="shared" si="59"/>
        <v>0</v>
      </c>
      <c r="D374" t="str">
        <f t="shared" si="55"/>
        <v>Kaynes Technology India Private Limited</v>
      </c>
      <c r="E374" t="str">
        <f t="shared" si="56"/>
        <v>s Te</v>
      </c>
      <c r="F374" t="s">
        <v>67</v>
      </c>
      <c r="G374">
        <v>100</v>
      </c>
      <c r="H374">
        <v>100000</v>
      </c>
      <c r="I374">
        <v>10000000</v>
      </c>
      <c r="J374">
        <v>100000</v>
      </c>
      <c r="K374">
        <v>10000000</v>
      </c>
      <c r="L374">
        <v>0</v>
      </c>
      <c r="M374">
        <v>0</v>
      </c>
      <c r="N374">
        <v>6.3E-3</v>
      </c>
    </row>
    <row r="375" spans="1:14">
      <c r="A375" t="s">
        <v>75</v>
      </c>
      <c r="B375" t="str">
        <f t="shared" si="58"/>
        <v>IL&amp;FS  Infrastructure Debt Fund Series 3A0</v>
      </c>
      <c r="C375">
        <f t="shared" si="59"/>
        <v>0</v>
      </c>
      <c r="D375">
        <f t="shared" si="55"/>
        <v>0</v>
      </c>
      <c r="E375" t="str">
        <f t="shared" si="56"/>
        <v/>
      </c>
      <c r="K375">
        <v>0</v>
      </c>
    </row>
    <row r="376" spans="1:14">
      <c r="A376" t="s">
        <v>75</v>
      </c>
      <c r="B376" t="str">
        <f t="shared" si="58"/>
        <v>IL&amp;FS  Infrastructure Debt Fund Series 3A0</v>
      </c>
      <c r="C376">
        <f t="shared" si="59"/>
        <v>0</v>
      </c>
      <c r="D376" t="str">
        <f t="shared" si="55"/>
        <v>Bhilangana Hydro Power Limited_310324</v>
      </c>
      <c r="E376" t="str">
        <f t="shared" si="56"/>
        <v>ngan</v>
      </c>
      <c r="F376" t="s">
        <v>125</v>
      </c>
      <c r="G376">
        <v>8</v>
      </c>
      <c r="H376">
        <v>1000000</v>
      </c>
      <c r="I376">
        <v>8000000</v>
      </c>
      <c r="J376">
        <v>1000000</v>
      </c>
      <c r="K376">
        <v>8000000</v>
      </c>
      <c r="L376">
        <v>0</v>
      </c>
      <c r="M376">
        <v>0</v>
      </c>
      <c r="N376">
        <v>5.1000000000000004E-3</v>
      </c>
    </row>
    <row r="377" spans="1:14">
      <c r="A377" t="s">
        <v>75</v>
      </c>
      <c r="B377" t="str">
        <f t="shared" si="58"/>
        <v>IL&amp;FS  Infrastructure Debt Fund Series 3A0</v>
      </c>
      <c r="C377">
        <f t="shared" si="59"/>
        <v>0</v>
      </c>
      <c r="D377">
        <f t="shared" si="55"/>
        <v>0</v>
      </c>
      <c r="E377" t="str">
        <f t="shared" si="56"/>
        <v/>
      </c>
      <c r="K377">
        <v>0</v>
      </c>
    </row>
    <row r="378" spans="1:14">
      <c r="A378" t="s">
        <v>75</v>
      </c>
      <c r="B378" t="str">
        <f t="shared" si="58"/>
        <v>IL&amp;FS  Infrastructure Debt Fund Series 3A0</v>
      </c>
      <c r="C378">
        <f t="shared" si="59"/>
        <v>0</v>
      </c>
      <c r="D378" t="str">
        <f t="shared" si="55"/>
        <v>Janaadhar private Limited 19.03.2023</v>
      </c>
      <c r="E378" t="str">
        <f t="shared" si="56"/>
        <v>dhar</v>
      </c>
      <c r="F378" t="s">
        <v>174</v>
      </c>
      <c r="G378">
        <v>5</v>
      </c>
      <c r="H378">
        <v>1000000</v>
      </c>
      <c r="I378">
        <v>5000000</v>
      </c>
      <c r="J378">
        <v>1000000</v>
      </c>
      <c r="K378">
        <v>5000000</v>
      </c>
      <c r="L378">
        <v>0</v>
      </c>
      <c r="M378">
        <v>0</v>
      </c>
      <c r="N378">
        <v>3.2000000000000002E-3</v>
      </c>
    </row>
    <row r="379" spans="1:14">
      <c r="A379" t="s">
        <v>75</v>
      </c>
      <c r="B379" t="str">
        <f t="shared" si="58"/>
        <v>IL&amp;FS  Infrastructure Debt Fund Series 3A0</v>
      </c>
      <c r="C379">
        <f t="shared" si="59"/>
        <v>0</v>
      </c>
      <c r="D379">
        <f t="shared" si="55"/>
        <v>0</v>
      </c>
      <c r="E379" t="str">
        <f t="shared" si="56"/>
        <v/>
      </c>
      <c r="K379">
        <v>0</v>
      </c>
    </row>
    <row r="380" spans="1:14">
      <c r="A380" t="s">
        <v>75</v>
      </c>
      <c r="B380" t="str">
        <f t="shared" si="58"/>
        <v>IL&amp;FS  Infrastructure Debt Fund Series 3A0</v>
      </c>
      <c r="C380">
        <f t="shared" si="59"/>
        <v>0</v>
      </c>
      <c r="D380" t="str">
        <f t="shared" si="55"/>
        <v>Bhilangana Hydro Power Limited_31032030</v>
      </c>
      <c r="E380" t="str">
        <f t="shared" si="56"/>
        <v>ngan</v>
      </c>
      <c r="F380" t="s">
        <v>111</v>
      </c>
      <c r="G380">
        <v>4</v>
      </c>
      <c r="H380">
        <v>1000000</v>
      </c>
      <c r="I380">
        <v>4000000</v>
      </c>
      <c r="J380">
        <v>1000000</v>
      </c>
      <c r="K380">
        <v>4000000</v>
      </c>
      <c r="L380">
        <v>0</v>
      </c>
      <c r="M380">
        <v>0</v>
      </c>
      <c r="N380">
        <v>2.5000000000000001E-3</v>
      </c>
    </row>
    <row r="381" spans="1:14">
      <c r="A381" t="s">
        <v>75</v>
      </c>
      <c r="B381" t="str">
        <f t="shared" si="58"/>
        <v>IL&amp;FS  Infrastructure Debt Fund Series 3A0</v>
      </c>
      <c r="C381">
        <f t="shared" si="59"/>
        <v>0</v>
      </c>
      <c r="D381">
        <f t="shared" si="55"/>
        <v>0</v>
      </c>
      <c r="E381" t="str">
        <f t="shared" si="56"/>
        <v/>
      </c>
      <c r="K381">
        <v>0</v>
      </c>
    </row>
    <row r="382" spans="1:14">
      <c r="A382" t="s">
        <v>75</v>
      </c>
      <c r="B382" t="str">
        <f t="shared" si="58"/>
        <v>IL&amp;FS  Infrastructure Debt Fund Series 3A0</v>
      </c>
      <c r="C382">
        <f t="shared" si="59"/>
        <v>0</v>
      </c>
      <c r="D382">
        <f t="shared" si="55"/>
        <v>0</v>
      </c>
      <c r="E382" t="str">
        <f t="shared" si="56"/>
        <v/>
      </c>
      <c r="I382">
        <v>1220181451.6129999</v>
      </c>
      <c r="K382">
        <v>1292156255.03</v>
      </c>
      <c r="L382">
        <v>0</v>
      </c>
      <c r="M382">
        <v>0</v>
      </c>
      <c r="N382">
        <v>0.81830000000000003</v>
      </c>
    </row>
    <row r="383" spans="1:14">
      <c r="A383" t="s">
        <v>75</v>
      </c>
      <c r="B383" t="str">
        <f t="shared" si="58"/>
        <v>IL&amp;FS  Infrastructure Debt Fund Series 3A0</v>
      </c>
      <c r="C383">
        <f t="shared" si="59"/>
        <v>0</v>
      </c>
      <c r="D383" t="str">
        <f t="shared" si="55"/>
        <v>Fixed Deposit</v>
      </c>
      <c r="E383" t="str">
        <f t="shared" si="56"/>
        <v xml:space="preserve"> Dep</v>
      </c>
      <c r="F383" t="s">
        <v>113</v>
      </c>
    </row>
    <row r="384" spans="1:14">
      <c r="A384" t="s">
        <v>75</v>
      </c>
      <c r="B384" t="str">
        <f t="shared" si="58"/>
        <v>IL&amp;FS  Infrastructure Debt Fund Series 3ACBLO Margin</v>
      </c>
      <c r="C384" t="str">
        <f t="shared" si="59"/>
        <v>CBLO Margin</v>
      </c>
      <c r="D384" t="str">
        <f t="shared" si="55"/>
        <v>CBLO MARGIN 01082018</v>
      </c>
      <c r="E384" t="str">
        <f t="shared" si="56"/>
        <v>MARG</v>
      </c>
      <c r="F384" t="s">
        <v>166</v>
      </c>
      <c r="G384">
        <v>250000</v>
      </c>
      <c r="H384">
        <v>1</v>
      </c>
      <c r="I384">
        <v>250000</v>
      </c>
      <c r="J384">
        <v>1</v>
      </c>
      <c r="K384">
        <v>250000</v>
      </c>
      <c r="L384">
        <v>0</v>
      </c>
      <c r="M384">
        <v>0</v>
      </c>
      <c r="N384">
        <v>2.0000000000000001E-4</v>
      </c>
    </row>
    <row r="385" spans="1:14">
      <c r="A385" t="s">
        <v>75</v>
      </c>
      <c r="B385" t="str">
        <f t="shared" si="58"/>
        <v>IL&amp;FS  Infrastructure Debt Fund Series 3A0</v>
      </c>
      <c r="C385">
        <f t="shared" si="59"/>
        <v>0</v>
      </c>
      <c r="D385">
        <f t="shared" si="55"/>
        <v>0</v>
      </c>
      <c r="E385" t="str">
        <f t="shared" si="56"/>
        <v/>
      </c>
      <c r="K385">
        <v>0</v>
      </c>
    </row>
    <row r="386" spans="1:14">
      <c r="A386" t="s">
        <v>75</v>
      </c>
      <c r="B386" t="str">
        <f t="shared" si="58"/>
        <v>IL&amp;FS  Infrastructure Debt Fund Series 3A0</v>
      </c>
      <c r="C386">
        <f t="shared" si="59"/>
        <v>0</v>
      </c>
      <c r="D386">
        <f t="shared" si="55"/>
        <v>0</v>
      </c>
      <c r="E386" t="str">
        <f t="shared" si="56"/>
        <v/>
      </c>
      <c r="I386">
        <v>250000</v>
      </c>
      <c r="K386">
        <v>250000</v>
      </c>
      <c r="L386">
        <v>0</v>
      </c>
      <c r="M386">
        <v>0</v>
      </c>
      <c r="N386">
        <v>2.0000000000000001E-4</v>
      </c>
    </row>
    <row r="387" spans="1:14">
      <c r="A387" t="s">
        <v>75</v>
      </c>
      <c r="B387" t="str">
        <f t="shared" si="58"/>
        <v>IL&amp;FS  Infrastructure Debt Fund Series 3A0</v>
      </c>
      <c r="C387">
        <f t="shared" si="59"/>
        <v>0</v>
      </c>
      <c r="D387" t="str">
        <f t="shared" si="55"/>
        <v>Money Market Discounted</v>
      </c>
      <c r="E387" t="str">
        <f t="shared" si="56"/>
        <v xml:space="preserve"> Mar</v>
      </c>
      <c r="F387" t="s">
        <v>115</v>
      </c>
    </row>
    <row r="388" spans="1:14">
      <c r="A388" t="s">
        <v>75</v>
      </c>
      <c r="B388" t="str">
        <f t="shared" si="58"/>
        <v>IL&amp;FS  Infrastructure Debt Fund Series 3ATriparty Repo</v>
      </c>
      <c r="C388" t="str">
        <f t="shared" si="59"/>
        <v>Triparty Repo</v>
      </c>
      <c r="D388" t="str">
        <f t="shared" ref="D388:D409" si="60">+F388</f>
        <v>5.96.CBLO_3A30042019</v>
      </c>
      <c r="E388" t="str">
        <f t="shared" si="56"/>
        <v>CBLO</v>
      </c>
      <c r="F388" t="s">
        <v>202</v>
      </c>
      <c r="G388">
        <v>1</v>
      </c>
      <c r="H388">
        <v>258342177.19999999</v>
      </c>
      <c r="I388">
        <v>258342177.20500001</v>
      </c>
      <c r="J388">
        <v>258342177.20500001</v>
      </c>
      <c r="K388">
        <v>258342177.19999999</v>
      </c>
      <c r="L388">
        <v>0</v>
      </c>
      <c r="M388">
        <v>0</v>
      </c>
      <c r="N388">
        <v>0.1636</v>
      </c>
    </row>
    <row r="389" spans="1:14">
      <c r="A389" t="s">
        <v>75</v>
      </c>
      <c r="B389" t="str">
        <f t="shared" si="58"/>
        <v>IL&amp;FS  Infrastructure Debt Fund Series 3A0</v>
      </c>
      <c r="C389">
        <f t="shared" si="59"/>
        <v>0</v>
      </c>
      <c r="D389">
        <f t="shared" si="60"/>
        <v>0</v>
      </c>
      <c r="E389" t="str">
        <f t="shared" ref="E389:E409" si="61">+MID(F389,6,4)</f>
        <v/>
      </c>
      <c r="I389">
        <v>258342177.20500001</v>
      </c>
      <c r="K389">
        <v>258342177.19999999</v>
      </c>
      <c r="L389">
        <v>0</v>
      </c>
      <c r="M389">
        <v>0</v>
      </c>
      <c r="N389">
        <v>0.1636</v>
      </c>
    </row>
    <row r="390" spans="1:14">
      <c r="A390" t="s">
        <v>75</v>
      </c>
      <c r="B390" t="str">
        <f t="shared" si="58"/>
        <v>IL&amp;FS  Infrastructure Debt Fund Series 3A0</v>
      </c>
      <c r="C390">
        <f t="shared" si="59"/>
        <v>0</v>
      </c>
      <c r="D390" t="str">
        <f t="shared" si="60"/>
        <v>Cash / Bank</v>
      </c>
      <c r="E390" t="str">
        <f t="shared" si="61"/>
        <v>/ Ba</v>
      </c>
      <c r="F390" t="s">
        <v>116</v>
      </c>
    </row>
    <row r="391" spans="1:14">
      <c r="A391" t="s">
        <v>75</v>
      </c>
      <c r="B391" t="str">
        <f t="shared" si="58"/>
        <v>IL&amp;FS  Infrastructure Debt Fund Series 3ACash &amp; Cash Equivalents</v>
      </c>
      <c r="C391" t="str">
        <f t="shared" si="59"/>
        <v>Cash &amp; Cash Equivalents</v>
      </c>
      <c r="D391" t="str">
        <f t="shared" si="60"/>
        <v>CASH</v>
      </c>
      <c r="E391" t="str">
        <f t="shared" si="61"/>
        <v/>
      </c>
      <c r="F391" t="s">
        <v>117</v>
      </c>
      <c r="G391">
        <v>30198335.941</v>
      </c>
      <c r="H391">
        <v>1</v>
      </c>
      <c r="I391">
        <v>30198335.941</v>
      </c>
      <c r="J391">
        <v>1</v>
      </c>
      <c r="K391">
        <v>30198335.940000001</v>
      </c>
      <c r="L391">
        <v>0</v>
      </c>
      <c r="M391">
        <v>0</v>
      </c>
      <c r="N391">
        <v>1.9099999999999999E-2</v>
      </c>
    </row>
    <row r="392" spans="1:14">
      <c r="A392" t="s">
        <v>75</v>
      </c>
      <c r="B392" t="str">
        <f t="shared" si="58"/>
        <v>IL&amp;FS  Infrastructure Debt Fund Series 3A0</v>
      </c>
      <c r="C392">
        <f t="shared" si="59"/>
        <v>0</v>
      </c>
      <c r="D392" t="str">
        <f t="shared" si="60"/>
        <v>CASH Rec/Payable</v>
      </c>
      <c r="E392" t="str">
        <f t="shared" si="61"/>
        <v>Rec/</v>
      </c>
      <c r="F392" t="s">
        <v>118</v>
      </c>
      <c r="G392">
        <v>-1787017.781</v>
      </c>
      <c r="H392">
        <v>1</v>
      </c>
      <c r="I392">
        <v>-1787017.781</v>
      </c>
      <c r="J392">
        <v>1</v>
      </c>
      <c r="K392">
        <v>-1787017.78</v>
      </c>
      <c r="L392">
        <v>0</v>
      </c>
      <c r="M392">
        <v>0</v>
      </c>
      <c r="N392">
        <v>-1.1000000000000001E-3</v>
      </c>
    </row>
    <row r="393" spans="1:14">
      <c r="A393" t="s">
        <v>75</v>
      </c>
      <c r="B393" t="str">
        <f t="shared" si="58"/>
        <v>IL&amp;FS  Infrastructure Debt Fund Series 3A0</v>
      </c>
      <c r="C393">
        <f t="shared" si="59"/>
        <v>0</v>
      </c>
      <c r="D393">
        <f t="shared" si="60"/>
        <v>0</v>
      </c>
      <c r="E393" t="str">
        <f t="shared" si="61"/>
        <v/>
      </c>
      <c r="I393">
        <v>28411318.160999998</v>
      </c>
      <c r="K393">
        <v>28411318.16</v>
      </c>
      <c r="L393">
        <v>0</v>
      </c>
      <c r="M393">
        <v>0</v>
      </c>
      <c r="N393">
        <v>1.7999999999999999E-2</v>
      </c>
    </row>
    <row r="394" spans="1:14">
      <c r="A394" t="s">
        <v>75</v>
      </c>
      <c r="B394" t="str">
        <f t="shared" si="58"/>
        <v>IL&amp;FS  Infrastructure Debt Fund Series 3A0</v>
      </c>
      <c r="C394">
        <f t="shared" si="59"/>
        <v>0</v>
      </c>
      <c r="D394" t="str">
        <f t="shared" si="60"/>
        <v>Other Assets</v>
      </c>
      <c r="E394" t="str">
        <f t="shared" si="61"/>
        <v xml:space="preserve"> Ass</v>
      </c>
      <c r="F394" t="s">
        <v>119</v>
      </c>
    </row>
    <row r="395" spans="1:14">
      <c r="A395" t="s">
        <v>75</v>
      </c>
      <c r="B395" t="str">
        <f t="shared" si="58"/>
        <v>IL&amp;FS  Infrastructure Debt Fund Series 3A0</v>
      </c>
      <c r="C395">
        <f t="shared" si="59"/>
        <v>0</v>
      </c>
      <c r="D395" t="str">
        <f t="shared" si="60"/>
        <v>Other Liabilities and Assets</v>
      </c>
      <c r="E395" t="str">
        <f t="shared" si="61"/>
        <v xml:space="preserve"> Lia</v>
      </c>
      <c r="F395" t="s">
        <v>120</v>
      </c>
      <c r="G395">
        <v>-55327.868999999999</v>
      </c>
      <c r="H395">
        <v>1</v>
      </c>
      <c r="I395">
        <v>-55327.868999999999</v>
      </c>
      <c r="J395">
        <v>1</v>
      </c>
      <c r="K395">
        <v>-55327.87</v>
      </c>
      <c r="L395">
        <v>0</v>
      </c>
      <c r="M395">
        <v>0</v>
      </c>
      <c r="N395">
        <v>0</v>
      </c>
    </row>
    <row r="396" spans="1:14">
      <c r="A396" t="s">
        <v>77</v>
      </c>
      <c r="B396" t="str">
        <f t="shared" si="58"/>
        <v>IL&amp;FS  Infrastructure Debt Fund Series 3B0</v>
      </c>
      <c r="C396">
        <f t="shared" si="59"/>
        <v>0</v>
      </c>
      <c r="D396">
        <f t="shared" si="60"/>
        <v>0</v>
      </c>
      <c r="E396" t="str">
        <f t="shared" si="61"/>
        <v/>
      </c>
      <c r="I396">
        <v>-55327.868999999999</v>
      </c>
      <c r="K396">
        <v>-55327.87</v>
      </c>
      <c r="L396">
        <v>0</v>
      </c>
      <c r="M396">
        <v>0</v>
      </c>
      <c r="N396">
        <v>0</v>
      </c>
    </row>
    <row r="397" spans="1:14">
      <c r="A397" t="s">
        <v>77</v>
      </c>
      <c r="B397" t="str">
        <f t="shared" si="58"/>
        <v>IL&amp;FS  Infrastructure Debt Fund Series 3B0</v>
      </c>
      <c r="C397">
        <f t="shared" si="59"/>
        <v>0</v>
      </c>
      <c r="D397">
        <f t="shared" si="60"/>
        <v>0</v>
      </c>
      <c r="E397" t="str">
        <f t="shared" si="61"/>
        <v/>
      </c>
      <c r="I397">
        <v>1507129619.1099999</v>
      </c>
      <c r="K397">
        <v>1579104422.52</v>
      </c>
      <c r="L397">
        <v>0</v>
      </c>
      <c r="M397">
        <v>0</v>
      </c>
      <c r="N397">
        <v>1</v>
      </c>
    </row>
    <row r="398" spans="1:14">
      <c r="A398" t="s">
        <v>77</v>
      </c>
      <c r="B398" t="str">
        <f t="shared" ref="B398:B401" si="62">+A398&amp;""&amp;C398</f>
        <v>IL&amp;FS  Infrastructure Debt Fund Series 3B0</v>
      </c>
      <c r="C398">
        <f t="shared" si="59"/>
        <v>0</v>
      </c>
      <c r="D398" t="str">
        <f t="shared" si="60"/>
        <v>Security</v>
      </c>
      <c r="E398" t="str">
        <f t="shared" si="61"/>
        <v>ity</v>
      </c>
      <c r="F398" t="s">
        <v>97</v>
      </c>
      <c r="G398" t="s">
        <v>6</v>
      </c>
      <c r="H398" t="s">
        <v>98</v>
      </c>
      <c r="I398" t="s">
        <v>99</v>
      </c>
      <c r="J398" t="s">
        <v>100</v>
      </c>
      <c r="K398" t="s">
        <v>101</v>
      </c>
      <c r="L398" t="s">
        <v>102</v>
      </c>
      <c r="M398" t="s">
        <v>103</v>
      </c>
      <c r="N398" t="s">
        <v>104</v>
      </c>
    </row>
    <row r="399" spans="1:14">
      <c r="A399" t="s">
        <v>77</v>
      </c>
      <c r="B399" t="str">
        <f t="shared" si="62"/>
        <v>IL&amp;FS  Infrastructure Debt Fund Series 3B0</v>
      </c>
      <c r="C399">
        <f t="shared" si="59"/>
        <v>0</v>
      </c>
      <c r="D399">
        <f t="shared" si="60"/>
        <v>0</v>
      </c>
      <c r="E399" t="str">
        <f t="shared" si="61"/>
        <v/>
      </c>
      <c r="K399" t="s">
        <v>105</v>
      </c>
    </row>
    <row r="400" spans="1:14">
      <c r="A400" t="s">
        <v>77</v>
      </c>
      <c r="B400" t="str">
        <f t="shared" si="62"/>
        <v>IL&amp;FS  Infrastructure Debt Fund Series 3B0</v>
      </c>
      <c r="C400">
        <f t="shared" si="59"/>
        <v>0</v>
      </c>
      <c r="D400" t="str">
        <f t="shared" si="60"/>
        <v>Bonds / Debentures</v>
      </c>
      <c r="E400" t="str">
        <f t="shared" si="61"/>
        <v xml:space="preserve"> / D</v>
      </c>
      <c r="F400" t="s">
        <v>106</v>
      </c>
    </row>
    <row r="401" spans="1:14">
      <c r="A401" t="s">
        <v>77</v>
      </c>
      <c r="B401" t="str">
        <f t="shared" si="62"/>
        <v>IL&amp;FS  Infrastructure Debt Fund Series 3B0</v>
      </c>
      <c r="C401">
        <f t="shared" si="59"/>
        <v>0</v>
      </c>
      <c r="D401" t="str">
        <f t="shared" si="60"/>
        <v>10.80_AMRI Hospitals Ltd_31032024</v>
      </c>
      <c r="E401" t="str">
        <f t="shared" si="61"/>
        <v>_AMR</v>
      </c>
      <c r="F401" t="s">
        <v>135</v>
      </c>
      <c r="G401">
        <v>410</v>
      </c>
      <c r="H401">
        <v>1000000</v>
      </c>
      <c r="I401">
        <v>410000000</v>
      </c>
      <c r="J401">
        <v>1000000</v>
      </c>
      <c r="K401">
        <v>410000000</v>
      </c>
      <c r="L401">
        <v>0</v>
      </c>
      <c r="M401">
        <v>0</v>
      </c>
      <c r="N401">
        <v>0.2445</v>
      </c>
    </row>
    <row r="402" spans="1:14">
      <c r="A402" t="s">
        <v>77</v>
      </c>
      <c r="B402" t="str">
        <f t="shared" si="58"/>
        <v>IL&amp;FS  Infrastructure Debt Fund Series 3B0</v>
      </c>
      <c r="C402">
        <f t="shared" si="59"/>
        <v>0</v>
      </c>
      <c r="D402">
        <f t="shared" si="60"/>
        <v>0</v>
      </c>
      <c r="E402" t="str">
        <f t="shared" si="61"/>
        <v/>
      </c>
      <c r="K402">
        <v>-171301</v>
      </c>
    </row>
    <row r="403" spans="1:14">
      <c r="A403" t="s">
        <v>77</v>
      </c>
      <c r="B403" t="str">
        <f t="shared" si="58"/>
        <v>IL&amp;FS  Infrastructure Debt Fund Series 3B0</v>
      </c>
      <c r="C403">
        <f t="shared" si="59"/>
        <v>0</v>
      </c>
      <c r="D403" t="str">
        <f t="shared" si="60"/>
        <v>Bhilwara Green Energy Limited</v>
      </c>
      <c r="E403" t="str">
        <f t="shared" si="61"/>
        <v xml:space="preserve">ara </v>
      </c>
      <c r="F403" t="s">
        <v>12</v>
      </c>
      <c r="G403">
        <v>340000</v>
      </c>
      <c r="H403">
        <v>1000</v>
      </c>
      <c r="I403">
        <v>340000000</v>
      </c>
      <c r="J403">
        <v>1000</v>
      </c>
      <c r="K403">
        <v>340000000</v>
      </c>
      <c r="L403">
        <v>0</v>
      </c>
      <c r="M403">
        <v>0</v>
      </c>
      <c r="N403">
        <v>0.20280000000000001</v>
      </c>
    </row>
    <row r="404" spans="1:14">
      <c r="A404" t="s">
        <v>77</v>
      </c>
      <c r="B404" t="str">
        <f t="shared" si="58"/>
        <v>IL&amp;FS  Infrastructure Debt Fund Series 3B0</v>
      </c>
      <c r="C404">
        <f t="shared" si="59"/>
        <v>0</v>
      </c>
      <c r="D404">
        <f t="shared" si="60"/>
        <v>0</v>
      </c>
      <c r="E404" t="str">
        <f t="shared" si="61"/>
        <v/>
      </c>
      <c r="K404">
        <v>0</v>
      </c>
    </row>
    <row r="405" spans="1:14">
      <c r="A405" t="s">
        <v>77</v>
      </c>
      <c r="B405" t="str">
        <f t="shared" si="58"/>
        <v>IL&amp;FS  Infrastructure Debt Fund Series 3B0</v>
      </c>
      <c r="C405">
        <f t="shared" si="59"/>
        <v>0</v>
      </c>
      <c r="D405" t="str">
        <f t="shared" si="60"/>
        <v>IL&amp;FS Solar Power Limited_2B_27_12_20</v>
      </c>
      <c r="E405" t="str">
        <f t="shared" si="61"/>
        <v xml:space="preserve"> Sol</v>
      </c>
      <c r="F405" t="s">
        <v>156</v>
      </c>
      <c r="G405">
        <v>215</v>
      </c>
      <c r="H405">
        <v>1000000</v>
      </c>
      <c r="I405">
        <v>215000000</v>
      </c>
      <c r="J405">
        <v>1000000</v>
      </c>
      <c r="K405">
        <v>215000000</v>
      </c>
      <c r="L405">
        <v>0</v>
      </c>
      <c r="M405">
        <v>0</v>
      </c>
      <c r="N405">
        <v>0.14949999999999999</v>
      </c>
    </row>
    <row r="406" spans="1:14">
      <c r="A406" t="s">
        <v>77</v>
      </c>
      <c r="B406" t="str">
        <f t="shared" si="58"/>
        <v>IL&amp;FS  Infrastructure Debt Fund Series 3B0</v>
      </c>
      <c r="C406">
        <f t="shared" si="59"/>
        <v>0</v>
      </c>
      <c r="D406">
        <f t="shared" si="60"/>
        <v>0</v>
      </c>
      <c r="E406" t="str">
        <f t="shared" si="61"/>
        <v/>
      </c>
      <c r="K406">
        <v>35689401</v>
      </c>
    </row>
    <row r="407" spans="1:14">
      <c r="A407" t="s">
        <v>77</v>
      </c>
      <c r="B407" t="str">
        <f t="shared" si="58"/>
        <v>IL&amp;FS  Infrastructure Debt Fund Series 3B0</v>
      </c>
      <c r="C407">
        <f t="shared" si="59"/>
        <v>0</v>
      </c>
      <c r="D407" t="str">
        <f t="shared" si="60"/>
        <v>Kanchanjunga Power Company Private Limited_31072029</v>
      </c>
      <c r="E407" t="str">
        <f t="shared" si="61"/>
        <v>anju</v>
      </c>
      <c r="F407" t="s">
        <v>155</v>
      </c>
      <c r="G407">
        <v>160</v>
      </c>
      <c r="H407">
        <v>1000000</v>
      </c>
      <c r="I407">
        <v>160000000</v>
      </c>
      <c r="J407">
        <v>1000000</v>
      </c>
      <c r="K407">
        <v>160000000</v>
      </c>
      <c r="L407">
        <v>0</v>
      </c>
      <c r="M407">
        <v>0</v>
      </c>
      <c r="N407">
        <v>9.5399999999999999E-2</v>
      </c>
    </row>
    <row r="408" spans="1:14">
      <c r="A408" t="s">
        <v>77</v>
      </c>
      <c r="B408" t="str">
        <f t="shared" si="58"/>
        <v>IL&amp;FS  Infrastructure Debt Fund Series 3B0</v>
      </c>
      <c r="C408">
        <f t="shared" si="59"/>
        <v>0</v>
      </c>
      <c r="D408">
        <f t="shared" si="60"/>
        <v>0</v>
      </c>
      <c r="E408" t="str">
        <f t="shared" si="61"/>
        <v/>
      </c>
      <c r="K408">
        <v>0</v>
      </c>
    </row>
    <row r="409" spans="1:14">
      <c r="A409" t="s">
        <v>77</v>
      </c>
      <c r="B409" t="str">
        <f t="shared" si="58"/>
        <v>IL&amp;FS  Infrastructure Debt Fund Series 3B0</v>
      </c>
      <c r="C409">
        <f t="shared" si="59"/>
        <v>0</v>
      </c>
      <c r="D409" t="str">
        <f t="shared" si="60"/>
        <v>IWEL_2B_30092021</v>
      </c>
      <c r="E409" t="str">
        <f t="shared" si="61"/>
        <v>2B_3</v>
      </c>
      <c r="F409" t="s">
        <v>151</v>
      </c>
      <c r="G409">
        <v>125</v>
      </c>
      <c r="H409">
        <v>1000000</v>
      </c>
      <c r="I409">
        <v>125000000</v>
      </c>
      <c r="J409">
        <v>1000000</v>
      </c>
      <c r="K409">
        <v>125000000</v>
      </c>
      <c r="L409">
        <v>0</v>
      </c>
      <c r="M409">
        <v>0</v>
      </c>
      <c r="N409">
        <v>9.4399999999999998E-2</v>
      </c>
    </row>
    <row r="410" spans="1:14">
      <c r="A410" t="s">
        <v>77</v>
      </c>
      <c r="B410" t="str">
        <f t="shared" si="58"/>
        <v>IL&amp;FS  Infrastructure Debt Fund Series 3B0</v>
      </c>
      <c r="C410">
        <f t="shared" ref="C410" si="63">+IF(E410="CBLO",$R$3,IF(E410="Marg",$R$4,IF(D410="cash",$R$5,0)))</f>
        <v>0</v>
      </c>
      <c r="D410">
        <f t="shared" ref="D410:D423" si="64">+F410</f>
        <v>0</v>
      </c>
      <c r="E410" t="str">
        <f t="shared" ref="E410:E424" si="65">+MID(F410,6,4)</f>
        <v/>
      </c>
      <c r="K410">
        <v>33257304</v>
      </c>
    </row>
    <row r="411" spans="1:14">
      <c r="A411" t="s">
        <v>77</v>
      </c>
      <c r="B411" t="str">
        <f t="shared" ref="B411:B423" si="66">+A411&amp;""&amp;C411</f>
        <v>IL&amp;FS  Infrastructure Debt Fund Series 3B0</v>
      </c>
      <c r="C411">
        <f t="shared" ref="C411:C423" si="67">+IF(E411="CBLO",$R$3,IF(E411="Marg",$R$4,IF(D411="cash",$R$5,0)))</f>
        <v>0</v>
      </c>
      <c r="D411" t="str">
        <f t="shared" si="64"/>
        <v>Kanchanjunga Power Company Private Limited_31052029</v>
      </c>
      <c r="E411" t="str">
        <f t="shared" si="65"/>
        <v>anju</v>
      </c>
      <c r="F411" t="s">
        <v>145</v>
      </c>
      <c r="G411">
        <v>100</v>
      </c>
      <c r="H411">
        <v>1000000</v>
      </c>
      <c r="I411">
        <v>100000000</v>
      </c>
      <c r="J411">
        <v>1000000</v>
      </c>
      <c r="K411">
        <v>100000000</v>
      </c>
      <c r="L411">
        <v>0</v>
      </c>
      <c r="M411">
        <v>0</v>
      </c>
      <c r="N411">
        <v>5.9700000000000003E-2</v>
      </c>
    </row>
    <row r="412" spans="1:14">
      <c r="A412" t="s">
        <v>77</v>
      </c>
      <c r="B412" t="str">
        <f t="shared" si="66"/>
        <v>IL&amp;FS  Infrastructure Debt Fund Series 3B0</v>
      </c>
      <c r="C412">
        <f t="shared" si="67"/>
        <v>0</v>
      </c>
      <c r="D412">
        <f t="shared" si="64"/>
        <v>0</v>
      </c>
      <c r="E412" t="str">
        <f t="shared" si="65"/>
        <v/>
      </c>
      <c r="K412">
        <v>0</v>
      </c>
    </row>
    <row r="413" spans="1:14">
      <c r="A413" t="s">
        <v>77</v>
      </c>
      <c r="B413" t="str">
        <f t="shared" si="66"/>
        <v>IL&amp;FS  Infrastructure Debt Fund Series 3B0</v>
      </c>
      <c r="C413">
        <f t="shared" si="67"/>
        <v>0</v>
      </c>
      <c r="D413" t="str">
        <f t="shared" si="64"/>
        <v>Bhilwara Green Energy Limited</v>
      </c>
      <c r="E413" t="str">
        <f t="shared" si="65"/>
        <v xml:space="preserve">ara </v>
      </c>
      <c r="F413" t="s">
        <v>12</v>
      </c>
      <c r="G413">
        <v>70000</v>
      </c>
      <c r="H413">
        <v>1000</v>
      </c>
      <c r="I413">
        <v>70000000</v>
      </c>
      <c r="J413">
        <v>1000</v>
      </c>
      <c r="K413">
        <v>70000000</v>
      </c>
      <c r="L413">
        <v>0</v>
      </c>
      <c r="M413">
        <v>0</v>
      </c>
      <c r="N413">
        <v>4.1799999999999997E-2</v>
      </c>
    </row>
    <row r="414" spans="1:14">
      <c r="A414" t="s">
        <v>77</v>
      </c>
      <c r="B414" t="str">
        <f t="shared" si="66"/>
        <v>IL&amp;FS  Infrastructure Debt Fund Series 3B0</v>
      </c>
      <c r="C414">
        <f t="shared" si="67"/>
        <v>0</v>
      </c>
      <c r="D414">
        <f t="shared" si="64"/>
        <v>0</v>
      </c>
      <c r="E414" t="str">
        <f t="shared" si="65"/>
        <v/>
      </c>
      <c r="K414">
        <v>0</v>
      </c>
    </row>
    <row r="415" spans="1:14">
      <c r="A415" t="s">
        <v>77</v>
      </c>
      <c r="B415" t="str">
        <f t="shared" si="66"/>
        <v>IL&amp;FS  Infrastructure Debt Fund Series 3B0</v>
      </c>
      <c r="C415">
        <f t="shared" si="67"/>
        <v>0</v>
      </c>
      <c r="D415" t="str">
        <f t="shared" si="64"/>
        <v>Bhilangana Hydro Power Limited_310326</v>
      </c>
      <c r="E415" t="str">
        <f t="shared" si="65"/>
        <v>ngan</v>
      </c>
      <c r="F415" t="s">
        <v>109</v>
      </c>
      <c r="G415">
        <v>43</v>
      </c>
      <c r="H415">
        <v>1000000</v>
      </c>
      <c r="I415">
        <v>43000000</v>
      </c>
      <c r="J415">
        <v>1000000</v>
      </c>
      <c r="K415">
        <v>43000000</v>
      </c>
      <c r="L415">
        <v>0</v>
      </c>
      <c r="M415">
        <v>0</v>
      </c>
      <c r="N415">
        <v>2.5700000000000001E-2</v>
      </c>
    </row>
    <row r="416" spans="1:14">
      <c r="A416" t="s">
        <v>77</v>
      </c>
      <c r="B416" t="str">
        <f t="shared" si="66"/>
        <v>IL&amp;FS  Infrastructure Debt Fund Series 3B0</v>
      </c>
      <c r="C416">
        <f t="shared" si="67"/>
        <v>0</v>
      </c>
      <c r="D416">
        <f t="shared" si="64"/>
        <v>0</v>
      </c>
      <c r="E416" t="str">
        <f t="shared" si="65"/>
        <v/>
      </c>
      <c r="K416">
        <v>0</v>
      </c>
    </row>
    <row r="417" spans="1:14">
      <c r="A417" t="s">
        <v>77</v>
      </c>
      <c r="B417" t="str">
        <f t="shared" si="66"/>
        <v>IL&amp;FS  Infrastructure Debt Fund Series 3B0</v>
      </c>
      <c r="C417">
        <f t="shared" si="67"/>
        <v>0</v>
      </c>
      <c r="D417" t="str">
        <f t="shared" si="64"/>
        <v>Bhilangana Hydro Power Limited_310324</v>
      </c>
      <c r="E417" t="str">
        <f t="shared" si="65"/>
        <v>ngan</v>
      </c>
      <c r="F417" t="s">
        <v>125</v>
      </c>
      <c r="G417">
        <v>24</v>
      </c>
      <c r="H417">
        <v>1000000</v>
      </c>
      <c r="I417">
        <v>24000000</v>
      </c>
      <c r="J417">
        <v>1000000</v>
      </c>
      <c r="K417">
        <v>24000000</v>
      </c>
      <c r="L417">
        <v>0</v>
      </c>
      <c r="M417">
        <v>0</v>
      </c>
      <c r="N417">
        <v>1.43E-2</v>
      </c>
    </row>
    <row r="418" spans="1:14">
      <c r="A418" t="s">
        <v>77</v>
      </c>
      <c r="B418" t="str">
        <f t="shared" si="66"/>
        <v>IL&amp;FS  Infrastructure Debt Fund Series 3B0</v>
      </c>
      <c r="C418">
        <f t="shared" si="67"/>
        <v>0</v>
      </c>
      <c r="D418">
        <f t="shared" si="64"/>
        <v>0</v>
      </c>
      <c r="E418" t="str">
        <f t="shared" si="65"/>
        <v/>
      </c>
      <c r="K418">
        <v>0</v>
      </c>
    </row>
    <row r="419" spans="1:14">
      <c r="A419" t="s">
        <v>77</v>
      </c>
      <c r="B419" t="str">
        <f t="shared" si="66"/>
        <v>IL&amp;FS  Infrastructure Debt Fund Series 3B0</v>
      </c>
      <c r="C419">
        <f t="shared" si="67"/>
        <v>0</v>
      </c>
      <c r="D419" t="str">
        <f t="shared" si="64"/>
        <v>Clean Max Enviro Energy Solutions Private Limited</v>
      </c>
      <c r="E419" t="str">
        <f t="shared" si="65"/>
        <v xml:space="preserve"> Max</v>
      </c>
      <c r="F419" t="s">
        <v>14</v>
      </c>
      <c r="G419">
        <v>24</v>
      </c>
      <c r="H419">
        <v>875000</v>
      </c>
      <c r="I419">
        <v>21000000</v>
      </c>
      <c r="J419">
        <v>875000</v>
      </c>
      <c r="K419">
        <v>21000000</v>
      </c>
      <c r="L419">
        <v>0</v>
      </c>
      <c r="M419">
        <v>0</v>
      </c>
      <c r="N419">
        <v>1.2500000000000001E-2</v>
      </c>
    </row>
    <row r="420" spans="1:14">
      <c r="A420" t="s">
        <v>77</v>
      </c>
      <c r="B420" t="str">
        <f t="shared" si="66"/>
        <v>IL&amp;FS  Infrastructure Debt Fund Series 3B0</v>
      </c>
      <c r="C420">
        <f t="shared" si="67"/>
        <v>0</v>
      </c>
      <c r="D420">
        <f t="shared" si="64"/>
        <v>0</v>
      </c>
      <c r="E420" t="str">
        <f t="shared" si="65"/>
        <v/>
      </c>
      <c r="K420">
        <v>0</v>
      </c>
    </row>
    <row r="421" spans="1:14">
      <c r="A421" t="s">
        <v>77</v>
      </c>
      <c r="B421" t="str">
        <f t="shared" si="66"/>
        <v>IL&amp;FS  Infrastructure Debt Fund Series 3B0</v>
      </c>
      <c r="C421">
        <f t="shared" si="67"/>
        <v>0</v>
      </c>
      <c r="D421" t="str">
        <f t="shared" si="64"/>
        <v>Kaynes Technology India Private Limited</v>
      </c>
      <c r="E421" t="str">
        <f t="shared" si="65"/>
        <v>s Te</v>
      </c>
      <c r="F421" t="s">
        <v>67</v>
      </c>
      <c r="G421">
        <v>100</v>
      </c>
      <c r="H421">
        <v>100000</v>
      </c>
      <c r="I421">
        <v>10000000</v>
      </c>
      <c r="J421">
        <v>100000</v>
      </c>
      <c r="K421">
        <v>10000000</v>
      </c>
      <c r="L421">
        <v>0</v>
      </c>
      <c r="M421">
        <v>0</v>
      </c>
      <c r="N421">
        <v>6.0000000000000001E-3</v>
      </c>
    </row>
    <row r="422" spans="1:14">
      <c r="A422" t="s">
        <v>77</v>
      </c>
      <c r="B422" t="str">
        <f t="shared" si="66"/>
        <v>IL&amp;FS  Infrastructure Debt Fund Series 3B0</v>
      </c>
      <c r="C422">
        <f t="shared" si="67"/>
        <v>0</v>
      </c>
      <c r="D422">
        <f t="shared" si="64"/>
        <v>0</v>
      </c>
      <c r="E422" t="str">
        <f t="shared" si="65"/>
        <v/>
      </c>
      <c r="K422">
        <v>0</v>
      </c>
    </row>
    <row r="423" spans="1:14">
      <c r="A423" t="s">
        <v>77</v>
      </c>
      <c r="B423" t="str">
        <f t="shared" si="66"/>
        <v>IL&amp;FS  Infrastructure Debt Fund Series 3B0</v>
      </c>
      <c r="C423">
        <f t="shared" si="67"/>
        <v>0</v>
      </c>
      <c r="D423">
        <f t="shared" si="64"/>
        <v>0</v>
      </c>
      <c r="E423" t="str">
        <f t="shared" si="65"/>
        <v/>
      </c>
      <c r="I423">
        <v>1518000000</v>
      </c>
      <c r="K423">
        <v>1586775405.6700001</v>
      </c>
      <c r="L423">
        <v>0</v>
      </c>
      <c r="M423">
        <v>0</v>
      </c>
      <c r="N423">
        <v>0.9466</v>
      </c>
    </row>
    <row r="424" spans="1:14">
      <c r="A424" t="s">
        <v>77</v>
      </c>
      <c r="B424" t="str">
        <f t="shared" ref="B424:B448" si="68">+A424&amp;""&amp;C424</f>
        <v>IL&amp;FS  Infrastructure Debt Fund Series 3B0</v>
      </c>
      <c r="C424">
        <f t="shared" ref="C424:C448" si="69">+IF(E424="CBLO",$R$3,IF(E424="Marg",$R$4,IF(D424="cash",$R$5,0)))</f>
        <v>0</v>
      </c>
      <c r="D424" t="str">
        <f t="shared" ref="D424:D448" si="70">+F424</f>
        <v>Fixed Deposit</v>
      </c>
      <c r="E424" t="str">
        <f t="shared" si="65"/>
        <v xml:space="preserve"> Dep</v>
      </c>
      <c r="F424" t="s">
        <v>113</v>
      </c>
    </row>
    <row r="425" spans="1:14">
      <c r="A425" t="s">
        <v>77</v>
      </c>
      <c r="B425" t="str">
        <f t="shared" si="68"/>
        <v>IL&amp;FS  Infrastructure Debt Fund Series 3BCBLO Margin</v>
      </c>
      <c r="C425" t="str">
        <f t="shared" si="69"/>
        <v>CBLO Margin</v>
      </c>
      <c r="D425" t="str">
        <f t="shared" si="70"/>
        <v>CBLO MARGIN 01082018</v>
      </c>
      <c r="E425" t="str">
        <f t="shared" ref="E425:E449" si="71">+MID(F425,6,4)</f>
        <v>MARG</v>
      </c>
      <c r="F425" t="s">
        <v>166</v>
      </c>
      <c r="G425">
        <v>250000</v>
      </c>
      <c r="H425">
        <v>1</v>
      </c>
      <c r="I425">
        <v>250000</v>
      </c>
      <c r="J425">
        <v>1</v>
      </c>
      <c r="K425">
        <v>250000</v>
      </c>
      <c r="L425">
        <v>0</v>
      </c>
      <c r="M425">
        <v>0</v>
      </c>
      <c r="N425">
        <v>1E-4</v>
      </c>
    </row>
    <row r="426" spans="1:14">
      <c r="A426" t="s">
        <v>77</v>
      </c>
      <c r="B426" t="str">
        <f t="shared" si="68"/>
        <v>IL&amp;FS  Infrastructure Debt Fund Series 3B0</v>
      </c>
      <c r="C426">
        <f t="shared" si="69"/>
        <v>0</v>
      </c>
      <c r="D426">
        <f t="shared" si="70"/>
        <v>0</v>
      </c>
      <c r="E426" t="str">
        <f t="shared" si="71"/>
        <v/>
      </c>
      <c r="K426">
        <v>0</v>
      </c>
    </row>
    <row r="427" spans="1:14">
      <c r="A427" t="s">
        <v>77</v>
      </c>
      <c r="B427" t="str">
        <f t="shared" si="68"/>
        <v>IL&amp;FS  Infrastructure Debt Fund Series 3B0</v>
      </c>
      <c r="C427">
        <f t="shared" si="69"/>
        <v>0</v>
      </c>
      <c r="D427">
        <f t="shared" si="70"/>
        <v>0</v>
      </c>
      <c r="E427" t="str">
        <f t="shared" si="71"/>
        <v/>
      </c>
      <c r="I427">
        <v>250000</v>
      </c>
      <c r="K427">
        <v>250000</v>
      </c>
      <c r="L427">
        <v>0</v>
      </c>
      <c r="M427">
        <v>0</v>
      </c>
      <c r="N427">
        <v>1E-4</v>
      </c>
    </row>
    <row r="428" spans="1:14">
      <c r="A428" t="s">
        <v>77</v>
      </c>
      <c r="B428" t="str">
        <f t="shared" si="68"/>
        <v>IL&amp;FS  Infrastructure Debt Fund Series 3B0</v>
      </c>
      <c r="C428">
        <f t="shared" si="69"/>
        <v>0</v>
      </c>
      <c r="D428" t="str">
        <f t="shared" si="70"/>
        <v>Money Market Discounted</v>
      </c>
      <c r="E428" t="str">
        <f t="shared" si="71"/>
        <v xml:space="preserve"> Mar</v>
      </c>
      <c r="F428" t="s">
        <v>115</v>
      </c>
    </row>
    <row r="429" spans="1:14">
      <c r="A429" t="s">
        <v>77</v>
      </c>
      <c r="B429" t="str">
        <f t="shared" si="68"/>
        <v>IL&amp;FS  Infrastructure Debt Fund Series 3BTriparty Repo</v>
      </c>
      <c r="C429" t="str">
        <f>+IF(E429="CBLO",$R$3,IF(E429="Marg",$R$4,IF(D429="cash",$R$5,0)))</f>
        <v>Triparty Repo</v>
      </c>
      <c r="D429" t="str">
        <f t="shared" si="70"/>
        <v>5.96.CBLO_3B30042019</v>
      </c>
      <c r="E429" t="str">
        <f t="shared" si="71"/>
        <v>CBLO</v>
      </c>
      <c r="F429" t="s">
        <v>203</v>
      </c>
      <c r="G429">
        <v>1</v>
      </c>
      <c r="H429">
        <v>6000979.7199999997</v>
      </c>
      <c r="I429">
        <v>6000979.7249999996</v>
      </c>
      <c r="J429">
        <v>6000979.7249999996</v>
      </c>
      <c r="K429">
        <v>6000979.7199999997</v>
      </c>
      <c r="L429">
        <v>0</v>
      </c>
      <c r="M429">
        <v>0</v>
      </c>
      <c r="N429">
        <v>3.5999999999999999E-3</v>
      </c>
    </row>
    <row r="430" spans="1:14">
      <c r="A430" t="s">
        <v>77</v>
      </c>
      <c r="B430" t="str">
        <f t="shared" si="68"/>
        <v>IL&amp;FS  Infrastructure Debt Fund Series 3B0</v>
      </c>
      <c r="C430">
        <f t="shared" si="69"/>
        <v>0</v>
      </c>
      <c r="D430">
        <f t="shared" si="70"/>
        <v>0</v>
      </c>
      <c r="E430" t="str">
        <f t="shared" si="71"/>
        <v/>
      </c>
      <c r="I430">
        <v>6000979.7249999996</v>
      </c>
      <c r="K430">
        <v>6000979.7199999997</v>
      </c>
      <c r="L430">
        <v>0</v>
      </c>
      <c r="M430">
        <v>0</v>
      </c>
      <c r="N430">
        <v>3.5999999999999999E-3</v>
      </c>
    </row>
    <row r="431" spans="1:14">
      <c r="A431" t="s">
        <v>77</v>
      </c>
      <c r="B431" t="str">
        <f t="shared" si="68"/>
        <v>IL&amp;FS  Infrastructure Debt Fund Series 3B0</v>
      </c>
      <c r="C431">
        <f t="shared" si="69"/>
        <v>0</v>
      </c>
      <c r="D431" t="str">
        <f t="shared" si="70"/>
        <v>Cash / Bank</v>
      </c>
      <c r="E431" t="str">
        <f t="shared" si="71"/>
        <v>/ Ba</v>
      </c>
      <c r="F431" t="s">
        <v>116</v>
      </c>
    </row>
    <row r="432" spans="1:14">
      <c r="A432" t="s">
        <v>77</v>
      </c>
      <c r="B432" t="str">
        <f t="shared" si="68"/>
        <v>IL&amp;FS  Infrastructure Debt Fund Series 3BCash &amp; Cash Equivalents</v>
      </c>
      <c r="C432" t="str">
        <f t="shared" si="69"/>
        <v>Cash &amp; Cash Equivalents</v>
      </c>
      <c r="D432" t="str">
        <f t="shared" si="70"/>
        <v>CASH</v>
      </c>
      <c r="E432" t="str">
        <f t="shared" si="71"/>
        <v/>
      </c>
      <c r="F432" t="s">
        <v>117</v>
      </c>
      <c r="G432">
        <v>85146106.478</v>
      </c>
      <c r="H432">
        <v>1</v>
      </c>
      <c r="I432">
        <v>85146106.478</v>
      </c>
      <c r="J432">
        <v>1</v>
      </c>
      <c r="K432">
        <v>85146106.480000004</v>
      </c>
      <c r="L432">
        <v>0</v>
      </c>
      <c r="M432">
        <v>0</v>
      </c>
      <c r="N432">
        <v>5.0799999999999998E-2</v>
      </c>
    </row>
    <row r="433" spans="1:14">
      <c r="A433" t="s">
        <v>77</v>
      </c>
      <c r="B433" t="str">
        <f t="shared" si="68"/>
        <v>IL&amp;FS  Infrastructure Debt Fund Series 3B0</v>
      </c>
      <c r="C433">
        <f t="shared" si="69"/>
        <v>0</v>
      </c>
      <c r="D433" t="str">
        <f t="shared" si="70"/>
        <v>CASH Rec/Payable</v>
      </c>
      <c r="E433" t="str">
        <f t="shared" si="71"/>
        <v>Rec/</v>
      </c>
      <c r="F433" t="s">
        <v>118</v>
      </c>
      <c r="G433">
        <v>-1859983.58</v>
      </c>
      <c r="H433">
        <v>1</v>
      </c>
      <c r="I433">
        <v>-1859983.58</v>
      </c>
      <c r="J433">
        <v>1</v>
      </c>
      <c r="K433">
        <v>-1859983.58</v>
      </c>
      <c r="L433">
        <v>0</v>
      </c>
      <c r="M433">
        <v>0</v>
      </c>
      <c r="N433">
        <v>-1.1000000000000001E-3</v>
      </c>
    </row>
    <row r="434" spans="1:14">
      <c r="A434" t="s">
        <v>77</v>
      </c>
      <c r="B434" t="str">
        <f t="shared" si="68"/>
        <v>IL&amp;FS  Infrastructure Debt Fund Series 3B0</v>
      </c>
      <c r="C434">
        <f t="shared" si="69"/>
        <v>0</v>
      </c>
      <c r="D434">
        <f t="shared" si="70"/>
        <v>0</v>
      </c>
      <c r="E434" t="str">
        <f t="shared" si="71"/>
        <v/>
      </c>
      <c r="I434">
        <v>83286122.898000002</v>
      </c>
      <c r="K434">
        <v>83286122.900000006</v>
      </c>
      <c r="L434">
        <v>0</v>
      </c>
      <c r="M434">
        <v>0</v>
      </c>
      <c r="N434">
        <v>4.9700000000000001E-2</v>
      </c>
    </row>
    <row r="435" spans="1:14">
      <c r="A435" t="s">
        <v>77</v>
      </c>
      <c r="B435" t="str">
        <f t="shared" si="68"/>
        <v>IL&amp;FS  Infrastructure Debt Fund Series 3B0</v>
      </c>
      <c r="C435">
        <f t="shared" si="69"/>
        <v>0</v>
      </c>
      <c r="D435">
        <f t="shared" si="70"/>
        <v>0</v>
      </c>
      <c r="E435" t="str">
        <f t="shared" si="71"/>
        <v/>
      </c>
      <c r="I435">
        <v>1607537102.6229999</v>
      </c>
      <c r="K435">
        <v>1676312508.29</v>
      </c>
      <c r="L435">
        <v>0</v>
      </c>
      <c r="M435">
        <v>0</v>
      </c>
      <c r="N435">
        <v>1</v>
      </c>
    </row>
    <row r="436" spans="1:14">
      <c r="A436" t="s">
        <v>77</v>
      </c>
      <c r="B436" t="str">
        <f t="shared" si="68"/>
        <v>IL&amp;FS  Infrastructure Debt Fund Series 3B0</v>
      </c>
      <c r="C436">
        <f t="shared" si="69"/>
        <v>0</v>
      </c>
      <c r="D436">
        <f t="shared" si="70"/>
        <v>0</v>
      </c>
      <c r="E436" t="str">
        <f t="shared" si="71"/>
        <v/>
      </c>
    </row>
    <row r="437" spans="1:14">
      <c r="A437" t="s">
        <v>77</v>
      </c>
      <c r="B437" t="str">
        <f t="shared" si="68"/>
        <v>IL&amp;FS  Infrastructure Debt Fund Series 3B0</v>
      </c>
      <c r="C437">
        <f t="shared" si="69"/>
        <v>0</v>
      </c>
      <c r="D437">
        <f t="shared" si="70"/>
        <v>0</v>
      </c>
      <c r="E437" t="str">
        <f t="shared" si="71"/>
        <v/>
      </c>
    </row>
    <row r="438" spans="1:14">
      <c r="A438" t="s">
        <v>77</v>
      </c>
      <c r="B438" t="str">
        <f t="shared" si="68"/>
        <v>IL&amp;FS  Infrastructure Debt Fund Series 3B0</v>
      </c>
      <c r="C438">
        <f t="shared" si="69"/>
        <v>0</v>
      </c>
      <c r="D438">
        <f t="shared" si="70"/>
        <v>0</v>
      </c>
      <c r="E438" t="str">
        <f t="shared" si="71"/>
        <v/>
      </c>
    </row>
    <row r="439" spans="1:14">
      <c r="A439" t="s">
        <v>77</v>
      </c>
      <c r="B439" t="str">
        <f t="shared" si="68"/>
        <v>IL&amp;FS  Infrastructure Debt Fund Series 3B0</v>
      </c>
      <c r="C439">
        <f t="shared" si="69"/>
        <v>0</v>
      </c>
      <c r="D439">
        <f t="shared" si="70"/>
        <v>0</v>
      </c>
      <c r="E439" t="str">
        <f t="shared" si="71"/>
        <v/>
      </c>
    </row>
    <row r="440" spans="1:14">
      <c r="A440" t="s">
        <v>77</v>
      </c>
      <c r="B440" t="str">
        <f t="shared" si="68"/>
        <v>IL&amp;FS  Infrastructure Debt Fund Series 3B0</v>
      </c>
      <c r="C440">
        <f t="shared" si="69"/>
        <v>0</v>
      </c>
      <c r="D440">
        <f t="shared" si="70"/>
        <v>0</v>
      </c>
      <c r="E440" t="str">
        <f t="shared" si="71"/>
        <v/>
      </c>
    </row>
    <row r="441" spans="1:14">
      <c r="A441" t="s">
        <v>77</v>
      </c>
      <c r="B441" t="str">
        <f t="shared" si="68"/>
        <v>IL&amp;FS  Infrastructure Debt Fund Series 3B0</v>
      </c>
      <c r="C441">
        <f t="shared" si="69"/>
        <v>0</v>
      </c>
      <c r="D441">
        <f t="shared" si="70"/>
        <v>0</v>
      </c>
      <c r="E441" t="str">
        <f t="shared" si="71"/>
        <v/>
      </c>
    </row>
    <row r="442" spans="1:14">
      <c r="A442" t="s">
        <v>77</v>
      </c>
      <c r="B442" t="str">
        <f t="shared" si="68"/>
        <v>IL&amp;FS  Infrastructure Debt Fund Series 3B0</v>
      </c>
      <c r="C442">
        <f t="shared" si="69"/>
        <v>0</v>
      </c>
      <c r="D442">
        <f t="shared" si="70"/>
        <v>0</v>
      </c>
      <c r="E442" t="str">
        <f t="shared" si="71"/>
        <v/>
      </c>
    </row>
    <row r="443" spans="1:14">
      <c r="A443" t="s">
        <v>77</v>
      </c>
      <c r="B443" t="str">
        <f t="shared" si="68"/>
        <v>IL&amp;FS  Infrastructure Debt Fund Series 3B0</v>
      </c>
      <c r="C443">
        <f t="shared" si="69"/>
        <v>0</v>
      </c>
      <c r="D443">
        <f t="shared" si="70"/>
        <v>0</v>
      </c>
      <c r="E443" t="str">
        <f t="shared" si="71"/>
        <v/>
      </c>
    </row>
    <row r="444" spans="1:14">
      <c r="A444" t="s">
        <v>77</v>
      </c>
      <c r="B444" t="str">
        <f t="shared" si="68"/>
        <v>IL&amp;FS  Infrastructure Debt Fund Series 3B0</v>
      </c>
      <c r="C444">
        <f t="shared" si="69"/>
        <v>0</v>
      </c>
      <c r="D444">
        <f t="shared" si="70"/>
        <v>0</v>
      </c>
      <c r="E444" t="str">
        <f t="shared" si="71"/>
        <v/>
      </c>
    </row>
    <row r="445" spans="1:14">
      <c r="A445" t="s">
        <v>77</v>
      </c>
      <c r="B445" t="str">
        <f t="shared" si="68"/>
        <v>IL&amp;FS  Infrastructure Debt Fund Series 3B0</v>
      </c>
      <c r="C445">
        <f t="shared" si="69"/>
        <v>0</v>
      </c>
      <c r="D445">
        <f t="shared" si="70"/>
        <v>0</v>
      </c>
      <c r="E445" t="str">
        <f t="shared" si="71"/>
        <v/>
      </c>
    </row>
    <row r="446" spans="1:14">
      <c r="A446" t="s">
        <v>77</v>
      </c>
      <c r="B446" t="str">
        <f t="shared" si="68"/>
        <v>IL&amp;FS  Infrastructure Debt Fund Series 3B0</v>
      </c>
      <c r="C446">
        <f t="shared" si="69"/>
        <v>0</v>
      </c>
      <c r="D446">
        <f t="shared" si="70"/>
        <v>0</v>
      </c>
      <c r="E446" t="str">
        <f t="shared" si="71"/>
        <v/>
      </c>
    </row>
    <row r="447" spans="1:14">
      <c r="A447" t="s">
        <v>77</v>
      </c>
      <c r="B447" t="str">
        <f t="shared" si="68"/>
        <v>IL&amp;FS  Infrastructure Debt Fund Series 3B0</v>
      </c>
      <c r="C447">
        <f t="shared" si="69"/>
        <v>0</v>
      </c>
      <c r="D447">
        <f t="shared" si="70"/>
        <v>0</v>
      </c>
      <c r="E447" t="str">
        <f t="shared" si="71"/>
        <v/>
      </c>
    </row>
    <row r="448" spans="1:14">
      <c r="A448" t="s">
        <v>77</v>
      </c>
      <c r="B448" t="str">
        <f t="shared" si="68"/>
        <v>IL&amp;FS  Infrastructure Debt Fund Series 3B0</v>
      </c>
      <c r="C448">
        <f t="shared" si="69"/>
        <v>0</v>
      </c>
      <c r="D448">
        <f t="shared" si="70"/>
        <v>0</v>
      </c>
      <c r="E448" t="str">
        <f t="shared" si="71"/>
        <v/>
      </c>
    </row>
    <row r="449" spans="5:5">
      <c r="E449" t="str">
        <f t="shared" si="71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view="pageBreakPreview" topLeftCell="C7" zoomScale="87" zoomScaleNormal="85" zoomScaleSheetLayoutView="87" workbookViewId="0">
      <selection activeCell="E39" sqref="E39"/>
    </sheetView>
  </sheetViews>
  <sheetFormatPr defaultRowHeight="15.75"/>
  <cols>
    <col min="1" max="2" width="9.140625" style="48" hidden="1" customWidth="1"/>
    <col min="3" max="3" width="7.5703125" style="48" customWidth="1"/>
    <col min="4" max="4" width="58.7109375" style="48" customWidth="1"/>
    <col min="5" max="5" width="16.42578125" style="48" customWidth="1"/>
    <col min="6" max="6" width="16.85546875" style="48" customWidth="1"/>
    <col min="7" max="7" width="11" style="48" bestFit="1" customWidth="1"/>
    <col min="8" max="8" width="16.42578125" style="48" customWidth="1"/>
    <col min="9" max="9" width="14.7109375" style="48" customWidth="1"/>
    <col min="10" max="10" width="18.42578125" style="1" customWidth="1"/>
    <col min="11" max="11" width="17.42578125" style="48" hidden="1" customWidth="1"/>
    <col min="12" max="12" width="9.140625" style="50" hidden="1" customWidth="1"/>
    <col min="13" max="13" width="15.140625" style="1" hidden="1" customWidth="1"/>
    <col min="14" max="15" width="15.140625" style="48" hidden="1" customWidth="1"/>
    <col min="16" max="17" width="0" style="48" hidden="1" customWidth="1"/>
    <col min="18" max="18" width="17" style="48" bestFit="1" customWidth="1"/>
    <col min="19" max="19" width="10" style="48" bestFit="1" customWidth="1"/>
    <col min="20" max="20" width="9.28515625" style="48" bestFit="1" customWidth="1"/>
    <col min="21" max="16384" width="9.140625" style="48"/>
  </cols>
  <sheetData>
    <row r="1" spans="1:18">
      <c r="G1" s="49"/>
    </row>
    <row r="2" spans="1:18">
      <c r="G2" s="49"/>
    </row>
    <row r="3" spans="1:18">
      <c r="G3" s="49"/>
    </row>
    <row r="4" spans="1:18">
      <c r="G4" s="49"/>
    </row>
    <row r="5" spans="1:18">
      <c r="C5" s="1" t="s">
        <v>211</v>
      </c>
      <c r="G5" s="49"/>
    </row>
    <row r="6" spans="1:18" s="20" customFormat="1" ht="15.75" customHeight="1">
      <c r="C6" s="171" t="s">
        <v>35</v>
      </c>
      <c r="D6" s="172"/>
      <c r="E6" s="172"/>
      <c r="F6" s="172"/>
      <c r="G6" s="172"/>
      <c r="H6" s="172"/>
      <c r="I6" s="173"/>
      <c r="J6" s="1"/>
      <c r="L6" s="51"/>
      <c r="M6" s="1"/>
    </row>
    <row r="7" spans="1:18" s="20" customFormat="1" ht="15.75" customHeight="1">
      <c r="C7" s="183" t="s">
        <v>206</v>
      </c>
      <c r="D7" s="184"/>
      <c r="E7" s="184"/>
      <c r="F7" s="184"/>
      <c r="G7" s="184"/>
      <c r="H7" s="184"/>
      <c r="I7" s="185"/>
      <c r="J7" s="1"/>
      <c r="L7" s="51"/>
      <c r="M7" s="1"/>
    </row>
    <row r="8" spans="1:18">
      <c r="C8" s="177"/>
      <c r="D8" s="178"/>
      <c r="E8" s="178"/>
      <c r="F8" s="178"/>
      <c r="G8" s="178"/>
      <c r="H8" s="178"/>
      <c r="I8" s="179"/>
      <c r="K8" s="52"/>
      <c r="L8" s="53"/>
    </row>
    <row r="9" spans="1:18">
      <c r="C9" s="6"/>
      <c r="D9" s="54"/>
      <c r="E9" s="54"/>
      <c r="F9" s="54"/>
      <c r="G9" s="54"/>
      <c r="H9" s="54"/>
      <c r="I9" s="55"/>
      <c r="K9" s="52"/>
      <c r="L9" s="53"/>
    </row>
    <row r="10" spans="1:18" s="20" customFormat="1">
      <c r="C10" s="180" t="s">
        <v>2</v>
      </c>
      <c r="D10" s="181" t="s">
        <v>3</v>
      </c>
      <c r="E10" s="181" t="s">
        <v>4</v>
      </c>
      <c r="F10" s="12" t="s">
        <v>5</v>
      </c>
      <c r="G10" s="181" t="s">
        <v>6</v>
      </c>
      <c r="H10" s="13" t="s">
        <v>7</v>
      </c>
      <c r="I10" s="182" t="s">
        <v>8</v>
      </c>
      <c r="J10" s="14"/>
      <c r="K10" s="56"/>
      <c r="L10" s="51"/>
      <c r="M10" s="14"/>
    </row>
    <row r="11" spans="1:18" s="20" customFormat="1">
      <c r="C11" s="180"/>
      <c r="D11" s="181"/>
      <c r="E11" s="181"/>
      <c r="F11" s="12"/>
      <c r="G11" s="181"/>
      <c r="H11" s="13" t="s">
        <v>9</v>
      </c>
      <c r="I11" s="182"/>
      <c r="J11" s="14"/>
      <c r="K11" s="56"/>
      <c r="L11" s="51"/>
      <c r="M11" s="14"/>
    </row>
    <row r="12" spans="1:18">
      <c r="C12" s="16"/>
      <c r="D12" s="1"/>
      <c r="E12" s="1"/>
      <c r="F12" s="1"/>
      <c r="G12" s="1"/>
      <c r="H12" s="17"/>
      <c r="I12" s="18"/>
    </row>
    <row r="13" spans="1:18">
      <c r="C13" s="16"/>
      <c r="D13" s="19" t="s">
        <v>10</v>
      </c>
      <c r="E13" s="1"/>
      <c r="F13" s="1"/>
      <c r="G13" s="1"/>
      <c r="H13" s="17"/>
      <c r="I13" s="18"/>
    </row>
    <row r="14" spans="1:18">
      <c r="A14" s="48" t="s">
        <v>36</v>
      </c>
      <c r="C14" s="16">
        <v>1</v>
      </c>
      <c r="D14" s="1" t="s">
        <v>207</v>
      </c>
      <c r="E14" s="1" t="str">
        <f>+VLOOKUP(D14,Rating!$A$3:$B$21,2,0)</f>
        <v>ICRA BB+ (SO)</v>
      </c>
      <c r="F14" s="1" t="s">
        <v>37</v>
      </c>
      <c r="G14" s="57">
        <v>547</v>
      </c>
      <c r="H14" s="17">
        <v>6378.0047699999996</v>
      </c>
      <c r="I14" s="18">
        <f>+H14/$H$46</f>
        <v>0.15818325751683857</v>
      </c>
    </row>
    <row r="15" spans="1:18">
      <c r="A15" s="48" t="s">
        <v>38</v>
      </c>
      <c r="C15" s="16">
        <v>2</v>
      </c>
      <c r="D15" s="1" t="s">
        <v>208</v>
      </c>
      <c r="E15" s="1" t="str">
        <f>+VLOOKUP(D15,Rating!$A$3:$B$21,2,0)</f>
        <v>ICRA D</v>
      </c>
      <c r="F15" s="1" t="s">
        <v>39</v>
      </c>
      <c r="G15" s="57">
        <v>200</v>
      </c>
      <c r="H15" s="17">
        <v>2532.1168699999998</v>
      </c>
      <c r="I15" s="18">
        <f t="shared" ref="I15:I16" si="0">+H15/$H$46</f>
        <v>6.2799967913780855E-2</v>
      </c>
      <c r="J15" s="58"/>
      <c r="R15" s="58"/>
    </row>
    <row r="16" spans="1:18">
      <c r="A16" s="48" t="s">
        <v>40</v>
      </c>
      <c r="C16" s="16">
        <v>3</v>
      </c>
      <c r="D16" s="1" t="s">
        <v>12</v>
      </c>
      <c r="E16" s="1" t="str">
        <f>+VLOOKUP(D16,Rating!$A$3:$B$21,2,0)</f>
        <v>ICRA BBB</v>
      </c>
      <c r="F16" s="1" t="s">
        <v>41</v>
      </c>
      <c r="G16" s="57">
        <v>117143</v>
      </c>
      <c r="H16" s="17">
        <v>1171.43</v>
      </c>
      <c r="I16" s="18">
        <f t="shared" si="0"/>
        <v>2.9053069107841108E-2</v>
      </c>
      <c r="J16" s="58"/>
      <c r="R16" s="58"/>
    </row>
    <row r="17" spans="1:22">
      <c r="C17" s="16"/>
      <c r="D17" s="1"/>
      <c r="E17" s="1"/>
      <c r="F17" s="1"/>
      <c r="G17" s="57"/>
      <c r="H17" s="17"/>
      <c r="I17" s="18"/>
    </row>
    <row r="18" spans="1:22">
      <c r="C18" s="16"/>
      <c r="D18" s="19" t="s">
        <v>13</v>
      </c>
      <c r="E18" s="1"/>
      <c r="F18" s="1"/>
      <c r="G18" s="2"/>
      <c r="H18" s="17"/>
      <c r="I18" s="18"/>
    </row>
    <row r="19" spans="1:22">
      <c r="C19" s="16">
        <v>4</v>
      </c>
      <c r="D19" s="1" t="s">
        <v>51</v>
      </c>
      <c r="E19" s="1" t="str">
        <f>+VLOOKUP(D19,Rating!$A$3:$B$21,2,0)</f>
        <v>Unrated</v>
      </c>
      <c r="F19" s="1" t="s">
        <v>89</v>
      </c>
      <c r="G19" s="57">
        <v>578</v>
      </c>
      <c r="H19" s="17">
        <v>5844.1342500000001</v>
      </c>
      <c r="I19" s="18">
        <f t="shared" ref="I19:I31" si="1">+H19/$H$46</f>
        <v>0.14494253710486427</v>
      </c>
    </row>
    <row r="20" spans="1:22">
      <c r="A20" s="48" t="s">
        <v>43</v>
      </c>
      <c r="C20" s="16">
        <v>5</v>
      </c>
      <c r="D20" s="1" t="s">
        <v>16</v>
      </c>
      <c r="E20" s="1" t="str">
        <f>+VLOOKUP(D20,Rating!$A$3:$B$21,2,0)</f>
        <v>CARE A</v>
      </c>
      <c r="F20" s="1" t="s">
        <v>19</v>
      </c>
      <c r="G20" s="57">
        <v>580</v>
      </c>
      <c r="H20" s="17">
        <v>5800</v>
      </c>
      <c r="I20" s="18">
        <f t="shared" si="1"/>
        <v>0.14384794723157032</v>
      </c>
    </row>
    <row r="21" spans="1:22">
      <c r="A21" s="48" t="s">
        <v>44</v>
      </c>
      <c r="C21" s="16">
        <f>C20+1</f>
        <v>6</v>
      </c>
      <c r="D21" s="1" t="s">
        <v>209</v>
      </c>
      <c r="E21" s="1" t="str">
        <f>+VLOOKUP(D21,Rating!$A$3:$B$21,2,0)</f>
        <v>Unrated</v>
      </c>
      <c r="F21" s="1" t="s">
        <v>23</v>
      </c>
      <c r="G21" s="57">
        <v>340</v>
      </c>
      <c r="H21" s="17">
        <v>3432.7458999999999</v>
      </c>
      <c r="I21" s="18">
        <f t="shared" si="1"/>
        <v>8.513680191079126E-2</v>
      </c>
    </row>
    <row r="22" spans="1:22">
      <c r="A22" s="48" t="s">
        <v>45</v>
      </c>
      <c r="C22" s="16">
        <f t="shared" ref="C22:C28" si="2">C21+1</f>
        <v>7</v>
      </c>
      <c r="D22" s="153" t="s">
        <v>21</v>
      </c>
      <c r="E22" s="1" t="str">
        <f>+VLOOKUP(D22,Rating!$A$3:$B$21,2,0)</f>
        <v>Unrated</v>
      </c>
      <c r="F22" s="1" t="s">
        <v>22</v>
      </c>
      <c r="G22" s="57">
        <v>266000</v>
      </c>
      <c r="H22" s="17">
        <v>2660</v>
      </c>
      <c r="I22" s="18">
        <f t="shared" si="1"/>
        <v>6.5971644764823631E-2</v>
      </c>
    </row>
    <row r="23" spans="1:22">
      <c r="A23" s="48" t="s">
        <v>48</v>
      </c>
      <c r="C23" s="16">
        <f>C22+1</f>
        <v>8</v>
      </c>
      <c r="D23" s="1" t="s">
        <v>21</v>
      </c>
      <c r="E23" s="1" t="str">
        <f>+VLOOKUP(D23,Rating!$A$3:$B$21,2,0)</f>
        <v>Unrated</v>
      </c>
      <c r="F23" s="1" t="s">
        <v>49</v>
      </c>
      <c r="G23" s="57">
        <v>245000</v>
      </c>
      <c r="H23" s="17">
        <v>2450</v>
      </c>
      <c r="I23" s="18">
        <f t="shared" si="1"/>
        <v>6.0763357020232285E-2</v>
      </c>
    </row>
    <row r="24" spans="1:22">
      <c r="A24" s="48" t="s">
        <v>50</v>
      </c>
      <c r="C24" s="16">
        <f t="shared" si="2"/>
        <v>9</v>
      </c>
      <c r="D24" s="1" t="s">
        <v>84</v>
      </c>
      <c r="E24" s="1" t="str">
        <f>+VLOOKUP(D24,Rating!$A$3:$B$21,2,0)</f>
        <v>Unrated</v>
      </c>
      <c r="F24" s="1" t="s">
        <v>46</v>
      </c>
      <c r="G24" s="57">
        <v>150</v>
      </c>
      <c r="H24" s="17">
        <v>1637.9368199999999</v>
      </c>
      <c r="I24" s="18">
        <f t="shared" si="1"/>
        <v>4.0623077457242425E-2</v>
      </c>
      <c r="J24" s="21"/>
      <c r="R24" s="59"/>
    </row>
    <row r="25" spans="1:22">
      <c r="C25" s="16">
        <f t="shared" si="2"/>
        <v>10</v>
      </c>
      <c r="D25" s="153" t="s">
        <v>14</v>
      </c>
      <c r="E25" s="1" t="str">
        <f>+VLOOKUP(D25,Rating!$A$3:$B$21,2,0)</f>
        <v>ICRA BBB+</v>
      </c>
      <c r="F25" s="153" t="s">
        <v>15</v>
      </c>
      <c r="G25" s="57">
        <v>113</v>
      </c>
      <c r="H25" s="17">
        <v>988.75</v>
      </c>
      <c r="I25" s="18">
        <f t="shared" si="1"/>
        <v>2.4522354797450886E-2</v>
      </c>
      <c r="J25" s="21"/>
      <c r="R25" s="59"/>
    </row>
    <row r="26" spans="1:22">
      <c r="C26" s="16">
        <f t="shared" si="2"/>
        <v>11</v>
      </c>
      <c r="D26" s="1" t="s">
        <v>16</v>
      </c>
      <c r="E26" s="1" t="str">
        <f>+VLOOKUP(D26,Rating!$A$3:$B$21,2,0)</f>
        <v>CARE A</v>
      </c>
      <c r="F26" s="1" t="s">
        <v>18</v>
      </c>
      <c r="G26" s="57">
        <v>35</v>
      </c>
      <c r="H26" s="17">
        <v>350</v>
      </c>
      <c r="I26" s="18">
        <f t="shared" si="1"/>
        <v>8.6804795743188976E-3</v>
      </c>
      <c r="J26" s="21"/>
      <c r="R26" s="59"/>
    </row>
    <row r="27" spans="1:22">
      <c r="A27" s="48" t="s">
        <v>35</v>
      </c>
      <c r="C27" s="16">
        <f t="shared" si="2"/>
        <v>12</v>
      </c>
      <c r="D27" s="1" t="s">
        <v>24</v>
      </c>
      <c r="E27" s="1" t="str">
        <f>+VLOOKUP(D27,Rating!$A$3:$B$21,2,0)</f>
        <v>CRISIL (AA-)</v>
      </c>
      <c r="F27" s="1" t="s">
        <v>90</v>
      </c>
      <c r="G27" s="57">
        <v>1</v>
      </c>
      <c r="H27" s="17">
        <v>290.25291780000003</v>
      </c>
      <c r="I27" s="18">
        <f t="shared" si="1"/>
        <v>7.1986700695696069E-3</v>
      </c>
    </row>
    <row r="28" spans="1:22">
      <c r="C28" s="16">
        <f t="shared" si="2"/>
        <v>13</v>
      </c>
      <c r="D28" s="1" t="s">
        <v>16</v>
      </c>
      <c r="E28" s="1" t="str">
        <f>+VLOOKUP(D28,Rating!$A$3:$B$21,2,0)</f>
        <v>CARE A</v>
      </c>
      <c r="F28" s="1" t="s">
        <v>20</v>
      </c>
      <c r="G28" s="57">
        <v>25</v>
      </c>
      <c r="H28" s="17">
        <v>250</v>
      </c>
      <c r="I28" s="18">
        <f t="shared" si="1"/>
        <v>6.200342553084927E-3</v>
      </c>
    </row>
    <row r="29" spans="1:22">
      <c r="C29" s="153">
        <f t="shared" ref="C29:C31" si="3">+C28+1</f>
        <v>14</v>
      </c>
      <c r="D29" s="1" t="s">
        <v>84</v>
      </c>
      <c r="E29" s="1" t="str">
        <f>+VLOOKUP(D29,Rating!$A$3:$B$21,2,0)</f>
        <v>Unrated</v>
      </c>
      <c r="F29" s="1" t="s">
        <v>42</v>
      </c>
      <c r="G29" s="57">
        <v>20</v>
      </c>
      <c r="H29" s="17">
        <v>218.09028000000001</v>
      </c>
      <c r="I29" s="18">
        <f t="shared" si="1"/>
        <v>5.4089377739928264E-3</v>
      </c>
    </row>
    <row r="30" spans="1:22">
      <c r="C30" s="153">
        <f t="shared" si="3"/>
        <v>15</v>
      </c>
      <c r="D30" s="1" t="s">
        <v>210</v>
      </c>
      <c r="E30" s="1" t="str">
        <f>+VLOOKUP(D30,Rating!$A$3:$B$21,2,0)</f>
        <v>CARE A- (SO)</v>
      </c>
      <c r="F30" s="1" t="s">
        <v>47</v>
      </c>
      <c r="G30" s="57">
        <v>20</v>
      </c>
      <c r="H30" s="17">
        <v>199.91642999999999</v>
      </c>
      <c r="I30" s="18">
        <f t="shared" si="1"/>
        <v>4.9582013919592964E-3</v>
      </c>
      <c r="R30" s="59"/>
    </row>
    <row r="31" spans="1:22">
      <c r="C31" s="153">
        <f t="shared" si="3"/>
        <v>16</v>
      </c>
      <c r="D31" s="153" t="s">
        <v>16</v>
      </c>
      <c r="E31" s="1" t="str">
        <f>+VLOOKUP(D31,Rating!$A$3:$B$21,2,0)</f>
        <v>CARE A</v>
      </c>
      <c r="F31" s="153" t="s">
        <v>17</v>
      </c>
      <c r="G31" s="57">
        <v>16</v>
      </c>
      <c r="H31" s="17">
        <v>160</v>
      </c>
      <c r="I31" s="18">
        <f t="shared" si="1"/>
        <v>3.9682192339743532E-3</v>
      </c>
      <c r="R31" s="59"/>
    </row>
    <row r="32" spans="1:22">
      <c r="C32" s="16"/>
      <c r="D32" s="24" t="s">
        <v>26</v>
      </c>
      <c r="E32" s="60"/>
      <c r="F32" s="60"/>
      <c r="G32" s="60"/>
      <c r="H32" s="61">
        <v>34363.378237800003</v>
      </c>
      <c r="I32" s="62">
        <f>SUM(I14:I31)</f>
        <v>0.85225886542233587</v>
      </c>
      <c r="J32" s="63"/>
      <c r="R32" s="59"/>
      <c r="S32" s="64"/>
      <c r="T32" s="65"/>
      <c r="V32" s="65"/>
    </row>
    <row r="33" spans="2:19">
      <c r="C33" s="16"/>
      <c r="D33" s="27"/>
      <c r="E33" s="27"/>
      <c r="F33" s="27"/>
      <c r="G33" s="27"/>
      <c r="H33" s="30"/>
      <c r="I33" s="31"/>
      <c r="J33" s="27"/>
    </row>
    <row r="34" spans="2:19">
      <c r="C34" s="16"/>
      <c r="D34" s="19" t="s">
        <v>27</v>
      </c>
      <c r="E34" s="1"/>
      <c r="F34" s="1"/>
      <c r="G34" s="1"/>
      <c r="H34" s="17"/>
      <c r="I34" s="18"/>
      <c r="K34" s="52" t="s">
        <v>52</v>
      </c>
      <c r="L34" s="53" t="s">
        <v>53</v>
      </c>
    </row>
    <row r="35" spans="2:19">
      <c r="B35" s="48" t="str">
        <f>+$C$6&amp;D35</f>
        <v>IL&amp;FS  Infrastructure Debt Fund Series 1BTriparty Repo</v>
      </c>
      <c r="C35" s="16"/>
      <c r="D35" s="4" t="s">
        <v>205</v>
      </c>
      <c r="E35" s="32"/>
      <c r="F35" s="32"/>
      <c r="G35" s="32"/>
      <c r="H35" s="17">
        <v>3589.7912530000003</v>
      </c>
      <c r="I35" s="18">
        <f>+H35/$H$46</f>
        <v>8.903174185067185E-2</v>
      </c>
      <c r="K35" s="48" t="s">
        <v>54</v>
      </c>
      <c r="L35" s="50">
        <v>0.22270000000000001</v>
      </c>
    </row>
    <row r="36" spans="2:19">
      <c r="C36" s="16"/>
      <c r="D36" s="1"/>
      <c r="E36" s="1"/>
      <c r="F36" s="1"/>
      <c r="G36" s="1"/>
      <c r="H36" s="32"/>
      <c r="I36" s="33"/>
      <c r="K36" s="48" t="s">
        <v>55</v>
      </c>
      <c r="L36" s="50">
        <v>9.2100000000000001E-2</v>
      </c>
    </row>
    <row r="37" spans="2:19" s="20" customFormat="1">
      <c r="C37" s="22"/>
      <c r="D37" s="24" t="s">
        <v>26</v>
      </c>
      <c r="E37" s="24"/>
      <c r="F37" s="24"/>
      <c r="G37" s="24"/>
      <c r="H37" s="66">
        <v>3589.7912530000003</v>
      </c>
      <c r="I37" s="35">
        <f>SUM(I35:I36)</f>
        <v>8.903174185067185E-2</v>
      </c>
      <c r="J37" s="27"/>
      <c r="K37" s="20" t="s">
        <v>56</v>
      </c>
      <c r="L37" s="51">
        <v>1.61E-2</v>
      </c>
      <c r="M37" s="1"/>
    </row>
    <row r="38" spans="2:19">
      <c r="C38" s="16"/>
      <c r="D38" s="1"/>
      <c r="E38" s="1"/>
      <c r="F38" s="1"/>
      <c r="G38" s="1"/>
      <c r="H38" s="17"/>
      <c r="I38" s="18"/>
    </row>
    <row r="39" spans="2:19">
      <c r="B39" s="48" t="str">
        <f>+$C$6&amp;D39</f>
        <v>IL&amp;FS  Infrastructure Debt Fund Series 1BTriparty Repo Margin</v>
      </c>
      <c r="C39" s="16"/>
      <c r="D39" s="19" t="s">
        <v>212</v>
      </c>
      <c r="E39" s="1"/>
      <c r="F39" s="1"/>
      <c r="G39" s="2"/>
      <c r="H39" s="17">
        <v>5</v>
      </c>
      <c r="I39" s="18">
        <f>+H39/$H$46</f>
        <v>1.2400685106169854E-4</v>
      </c>
    </row>
    <row r="40" spans="2:19">
      <c r="C40" s="16"/>
      <c r="D40" s="24" t="s">
        <v>26</v>
      </c>
      <c r="E40" s="24"/>
      <c r="F40" s="24"/>
      <c r="G40" s="24"/>
      <c r="H40" s="61">
        <v>5</v>
      </c>
      <c r="I40" s="67">
        <f>SUM(I39)</f>
        <v>1.2400685106169854E-4</v>
      </c>
    </row>
    <row r="41" spans="2:19">
      <c r="C41" s="16"/>
      <c r="D41" s="1"/>
      <c r="E41" s="1"/>
      <c r="F41" s="1"/>
      <c r="G41" s="1"/>
      <c r="H41" s="17"/>
      <c r="I41" s="18"/>
    </row>
    <row r="42" spans="2:19">
      <c r="C42" s="16"/>
      <c r="D42" s="19" t="s">
        <v>30</v>
      </c>
      <c r="E42" s="1"/>
      <c r="F42" s="1"/>
      <c r="G42" s="1"/>
      <c r="H42" s="17"/>
      <c r="I42" s="18"/>
    </row>
    <row r="43" spans="2:19">
      <c r="C43" s="16">
        <v>1</v>
      </c>
      <c r="D43" s="1" t="s">
        <v>57</v>
      </c>
      <c r="E43" s="1"/>
      <c r="F43" s="1"/>
      <c r="G43" s="1"/>
      <c r="H43" s="17">
        <v>-47.315368500007025</v>
      </c>
      <c r="I43" s="18">
        <f>+H43/$H$46</f>
        <v>-1.1734859709019508E-3</v>
      </c>
    </row>
    <row r="44" spans="2:19">
      <c r="B44" s="48" t="str">
        <f>+$C$6&amp;D44</f>
        <v>IL&amp;FS  Infrastructure Debt Fund Series 1BCash &amp; Cash Equivalents</v>
      </c>
      <c r="C44" s="16">
        <v>2</v>
      </c>
      <c r="D44" s="17" t="s">
        <v>32</v>
      </c>
      <c r="E44" s="1"/>
      <c r="F44" s="1"/>
      <c r="G44" s="1"/>
      <c r="H44" s="17">
        <v>2409.4988033</v>
      </c>
      <c r="I44" s="18">
        <f>+H44/$H$46</f>
        <v>5.9758871846832796E-2</v>
      </c>
    </row>
    <row r="45" spans="2:19" s="20" customFormat="1">
      <c r="C45" s="22"/>
      <c r="D45" s="24" t="s">
        <v>26</v>
      </c>
      <c r="E45" s="24"/>
      <c r="F45" s="24"/>
      <c r="G45" s="24"/>
      <c r="H45" s="61">
        <v>2362.1834347999929</v>
      </c>
      <c r="I45" s="68">
        <f>SUM(I43:I44)</f>
        <v>5.8585385875930845E-2</v>
      </c>
      <c r="J45" s="27"/>
      <c r="L45" s="51"/>
      <c r="M45" s="1"/>
    </row>
    <row r="46" spans="2:19" s="20" customFormat="1">
      <c r="C46" s="22"/>
      <c r="D46" s="38" t="s">
        <v>33</v>
      </c>
      <c r="E46" s="38"/>
      <c r="F46" s="38"/>
      <c r="G46" s="38"/>
      <c r="H46" s="39">
        <v>40320.352925599997</v>
      </c>
      <c r="I46" s="40">
        <f>+I45+I40+I37+I32</f>
        <v>1.0000000000000002</v>
      </c>
      <c r="J46" s="41"/>
      <c r="L46" s="51"/>
      <c r="M46" s="1"/>
      <c r="R46" s="69"/>
      <c r="S46" s="64"/>
    </row>
    <row r="47" spans="2:19">
      <c r="C47" s="16"/>
      <c r="D47" s="41"/>
      <c r="E47" s="41"/>
      <c r="F47" s="41"/>
      <c r="G47" s="41"/>
      <c r="H47" s="42"/>
      <c r="I47" s="43"/>
      <c r="J47" s="41"/>
      <c r="R47" s="59"/>
      <c r="S47" s="64"/>
    </row>
    <row r="48" spans="2:19">
      <c r="C48" s="16"/>
      <c r="D48" s="44" t="s">
        <v>34</v>
      </c>
      <c r="E48" s="1"/>
      <c r="F48" s="1"/>
      <c r="G48" s="1"/>
      <c r="H48" s="21"/>
      <c r="I48" s="45"/>
    </row>
    <row r="49" spans="3:9">
      <c r="C49" s="1"/>
      <c r="D49" s="1"/>
      <c r="E49" s="1"/>
      <c r="F49" s="1"/>
      <c r="G49" s="1"/>
      <c r="H49" s="21"/>
      <c r="I49" s="1"/>
    </row>
    <row r="51" spans="3:9" hidden="1">
      <c r="G51" s="48">
        <v>3852457006.3499999</v>
      </c>
      <c r="H51" s="59">
        <v>38524.570063499996</v>
      </c>
    </row>
    <row r="52" spans="3:9" hidden="1">
      <c r="H52" s="59">
        <v>1795.7828621000008</v>
      </c>
    </row>
  </sheetData>
  <sortState ref="D19:I31">
    <sortCondition descending="1" ref="I19:I31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topLeftCell="C1" zoomScale="87" zoomScaleNormal="85" zoomScaleSheetLayoutView="87" workbookViewId="0">
      <selection activeCell="D37" sqref="D37"/>
    </sheetView>
  </sheetViews>
  <sheetFormatPr defaultRowHeight="15.75"/>
  <cols>
    <col min="1" max="2" width="13" style="20" hidden="1" customWidth="1"/>
    <col min="3" max="3" width="7.5703125" style="20" customWidth="1"/>
    <col min="4" max="4" width="58.7109375" style="20" customWidth="1"/>
    <col min="5" max="5" width="17.5703125" style="20" customWidth="1"/>
    <col min="6" max="6" width="16.28515625" style="20" customWidth="1"/>
    <col min="7" max="7" width="11" style="20" bestFit="1" customWidth="1"/>
    <col min="8" max="8" width="17.85546875" style="20" customWidth="1"/>
    <col min="9" max="9" width="14.7109375" style="20" customWidth="1"/>
    <col min="10" max="10" width="14.5703125" style="1" customWidth="1"/>
    <col min="11" max="11" width="21" style="20" hidden="1" customWidth="1"/>
    <col min="12" max="12" width="9.140625" style="51" hidden="1" customWidth="1"/>
    <col min="13" max="13" width="15.140625" style="1" customWidth="1"/>
    <col min="14" max="14" width="9.140625" style="20"/>
    <col min="15" max="16" width="9.28515625" style="20" bestFit="1" customWidth="1"/>
    <col min="17" max="16384" width="9.140625" style="20"/>
  </cols>
  <sheetData>
    <row r="1" spans="1:13">
      <c r="G1" s="70"/>
    </row>
    <row r="2" spans="1:13">
      <c r="G2" s="70"/>
    </row>
    <row r="3" spans="1:13">
      <c r="G3" s="70"/>
    </row>
    <row r="4" spans="1:13">
      <c r="G4" s="70"/>
    </row>
    <row r="5" spans="1:13">
      <c r="C5" s="1" t="s">
        <v>211</v>
      </c>
      <c r="G5" s="70"/>
    </row>
    <row r="6" spans="1:13" ht="15.75" customHeight="1">
      <c r="C6" s="171" t="s">
        <v>58</v>
      </c>
      <c r="D6" s="172"/>
      <c r="E6" s="172"/>
      <c r="F6" s="172"/>
      <c r="G6" s="172"/>
      <c r="H6" s="172"/>
      <c r="I6" s="173"/>
    </row>
    <row r="7" spans="1:13" ht="15.75" customHeight="1">
      <c r="C7" s="183" t="str">
        <f>+'1B'!C7:I7</f>
        <v>Monthly  Portfolio statement as on April 30, 2019</v>
      </c>
      <c r="D7" s="184"/>
      <c r="E7" s="184"/>
      <c r="F7" s="184"/>
      <c r="G7" s="184"/>
      <c r="H7" s="184"/>
      <c r="I7" s="185"/>
    </row>
    <row r="8" spans="1:13">
      <c r="C8" s="177"/>
      <c r="D8" s="178"/>
      <c r="E8" s="178"/>
      <c r="F8" s="178"/>
      <c r="G8" s="178"/>
      <c r="H8" s="178"/>
      <c r="I8" s="179"/>
      <c r="K8" s="71"/>
      <c r="L8" s="72"/>
    </row>
    <row r="9" spans="1:13">
      <c r="C9" s="6"/>
      <c r="D9" s="54"/>
      <c r="E9" s="54"/>
      <c r="F9" s="54"/>
      <c r="G9" s="54"/>
      <c r="H9" s="54"/>
      <c r="I9" s="55"/>
      <c r="K9" s="71"/>
      <c r="L9" s="72"/>
    </row>
    <row r="10" spans="1:13">
      <c r="C10" s="180" t="s">
        <v>2</v>
      </c>
      <c r="D10" s="181" t="s">
        <v>3</v>
      </c>
      <c r="E10" s="181" t="s">
        <v>4</v>
      </c>
      <c r="F10" s="12" t="s">
        <v>5</v>
      </c>
      <c r="G10" s="181" t="s">
        <v>6</v>
      </c>
      <c r="H10" s="13" t="s">
        <v>7</v>
      </c>
      <c r="I10" s="182" t="s">
        <v>8</v>
      </c>
      <c r="J10" s="14"/>
      <c r="K10" s="56"/>
      <c r="M10" s="14"/>
    </row>
    <row r="11" spans="1:13">
      <c r="C11" s="180"/>
      <c r="D11" s="181"/>
      <c r="E11" s="181"/>
      <c r="F11" s="12"/>
      <c r="G11" s="181"/>
      <c r="H11" s="13" t="s">
        <v>9</v>
      </c>
      <c r="I11" s="182"/>
      <c r="J11" s="14"/>
      <c r="K11" s="56"/>
      <c r="M11" s="14"/>
    </row>
    <row r="12" spans="1:13" s="1" customFormat="1">
      <c r="C12" s="22"/>
      <c r="D12" s="4"/>
      <c r="E12" s="4"/>
      <c r="F12" s="4"/>
      <c r="G12" s="4"/>
      <c r="H12" s="73"/>
      <c r="I12" s="74"/>
      <c r="K12" s="20"/>
      <c r="L12" s="51"/>
    </row>
    <row r="13" spans="1:13" s="1" customFormat="1">
      <c r="C13" s="22"/>
      <c r="D13" s="19" t="s">
        <v>10</v>
      </c>
      <c r="E13" s="4"/>
      <c r="F13" s="4"/>
      <c r="G13" s="4"/>
      <c r="H13" s="73"/>
      <c r="I13" s="74"/>
      <c r="K13" s="20"/>
      <c r="L13" s="51"/>
    </row>
    <row r="14" spans="1:13" s="1" customFormat="1">
      <c r="A14" s="1" t="str">
        <f t="shared" ref="A14:A24" si="0">+$C$6&amp;D14</f>
        <v>IL&amp;FS  Infrastructure Debt Fund Series 1CIL&amp;FS Solar Power Limited</v>
      </c>
      <c r="C14" s="16">
        <v>1</v>
      </c>
      <c r="D14" s="1" t="s">
        <v>207</v>
      </c>
      <c r="E14" s="1" t="str">
        <f>+VLOOKUP(D14,Rating!$A$2:$C$21,2,0)</f>
        <v>ICRA BB+ (SO)</v>
      </c>
      <c r="F14" s="1" t="s">
        <v>37</v>
      </c>
      <c r="G14" s="57">
        <v>619</v>
      </c>
      <c r="H14" s="17">
        <v>7217.5227599999998</v>
      </c>
      <c r="I14" s="18">
        <f>+H14/$H$44</f>
        <v>0.15211587259479728</v>
      </c>
      <c r="K14" s="48"/>
      <c r="L14" s="50"/>
    </row>
    <row r="15" spans="1:13" s="1" customFormat="1">
      <c r="A15" s="1" t="str">
        <f t="shared" si="0"/>
        <v>IL&amp;FS  Infrastructure Debt Fund Series 1CBhilwara Green Energy Limited</v>
      </c>
      <c r="C15" s="16">
        <f>+C14+1</f>
        <v>2</v>
      </c>
      <c r="D15" s="1" t="s">
        <v>12</v>
      </c>
      <c r="E15" s="1" t="str">
        <f>+VLOOKUP(D15,Rating!$A$2:$C$21,2,0)</f>
        <v>ICRA BBB</v>
      </c>
      <c r="F15" s="1" t="s">
        <v>59</v>
      </c>
      <c r="G15" s="57">
        <v>458496</v>
      </c>
      <c r="H15" s="17">
        <v>4584.9600099999998</v>
      </c>
      <c r="I15" s="18">
        <f>+H15/$H$44</f>
        <v>9.6632212453653624E-2</v>
      </c>
      <c r="J15" s="57"/>
      <c r="K15" s="48"/>
      <c r="L15" s="50"/>
    </row>
    <row r="16" spans="1:13" s="1" customFormat="1">
      <c r="A16" s="1" t="str">
        <f t="shared" si="0"/>
        <v>IL&amp;FS  Infrastructure Debt Fund Series 1CIL&amp;FS Wind Energy Limited</v>
      </c>
      <c r="C16" s="16">
        <f>+C15+1</f>
        <v>3</v>
      </c>
      <c r="D16" s="1" t="s">
        <v>208</v>
      </c>
      <c r="E16" s="1" t="str">
        <f>+VLOOKUP(D16,Rating!$A$2:$C$21,2,0)</f>
        <v>ICRA D</v>
      </c>
      <c r="F16" s="1" t="s">
        <v>60</v>
      </c>
      <c r="G16" s="57">
        <v>299</v>
      </c>
      <c r="H16" s="17">
        <v>3785.5147200000001</v>
      </c>
      <c r="I16" s="18">
        <f>+H16/$H$44</f>
        <v>7.9783174089117767E-2</v>
      </c>
      <c r="J16" s="57"/>
      <c r="K16" s="48"/>
      <c r="L16" s="50"/>
    </row>
    <row r="17" spans="1:17" s="1" customFormat="1">
      <c r="A17" s="1" t="str">
        <f t="shared" si="0"/>
        <v>IL&amp;FS  Infrastructure Debt Fund Series 1C</v>
      </c>
      <c r="C17" s="16"/>
      <c r="G17" s="57"/>
      <c r="H17" s="17"/>
      <c r="I17" s="18"/>
      <c r="K17" s="48"/>
      <c r="L17" s="50"/>
    </row>
    <row r="18" spans="1:17" s="1" customFormat="1">
      <c r="A18" s="1" t="str">
        <f t="shared" si="0"/>
        <v>IL&amp;FS  Infrastructure Debt Fund Series 1CDebt Instrument-Privately Placed-Unlisted</v>
      </c>
      <c r="C18" s="16"/>
      <c r="D18" s="19" t="s">
        <v>13</v>
      </c>
      <c r="G18" s="57"/>
      <c r="H18" s="17"/>
      <c r="I18" s="18"/>
      <c r="K18" s="48"/>
      <c r="L18" s="50"/>
    </row>
    <row r="19" spans="1:17" s="1" customFormat="1">
      <c r="C19" s="16">
        <f>+C16+1</f>
        <v>4</v>
      </c>
      <c r="D19" s="1" t="s">
        <v>61</v>
      </c>
      <c r="E19" s="1" t="str">
        <f>+VLOOKUP(D19,Rating!$A$2:$C$21,2,0)</f>
        <v>CARE BBB+</v>
      </c>
      <c r="F19" s="1" t="s">
        <v>62</v>
      </c>
      <c r="G19" s="57">
        <v>650</v>
      </c>
      <c r="H19" s="17">
        <v>6299.9999998000003</v>
      </c>
      <c r="I19" s="18">
        <f t="shared" ref="I19:I30" si="1">+H19/$H$44</f>
        <v>0.13277824389109369</v>
      </c>
      <c r="K19" s="48"/>
      <c r="L19" s="50"/>
    </row>
    <row r="20" spans="1:17" s="1" customFormat="1">
      <c r="A20" s="1" t="str">
        <f t="shared" si="0"/>
        <v>IL&amp;FS  Infrastructure Debt Fund Series 1CBabcock Borsing Limited</v>
      </c>
      <c r="C20" s="153">
        <f t="shared" ref="C20:C29" si="2">+C19+1</f>
        <v>5</v>
      </c>
      <c r="D20" s="1" t="s">
        <v>84</v>
      </c>
      <c r="E20" s="1" t="str">
        <f>+VLOOKUP(D20,Rating!$A$2:$C$21,2,0)</f>
        <v>Unrated</v>
      </c>
      <c r="F20" s="1" t="s">
        <v>46</v>
      </c>
      <c r="G20" s="57">
        <v>552</v>
      </c>
      <c r="H20" s="17">
        <v>6027.6074900000003</v>
      </c>
      <c r="I20" s="18">
        <f t="shared" si="1"/>
        <v>0.12703732339879534</v>
      </c>
      <c r="K20" s="48"/>
      <c r="L20" s="50"/>
    </row>
    <row r="21" spans="1:17" s="1" customFormat="1">
      <c r="A21" s="1" t="str">
        <f t="shared" si="0"/>
        <v>IL&amp;FS  Infrastructure Debt Fund Series 1CWilliamson Magor &amp; Co. Limited</v>
      </c>
      <c r="C21" s="153">
        <f>+C20+1</f>
        <v>6</v>
      </c>
      <c r="D21" s="1" t="s">
        <v>51</v>
      </c>
      <c r="E21" s="1" t="str">
        <f>+VLOOKUP(D21,Rating!$A$2:$C$21,2,0)</f>
        <v>Unrated</v>
      </c>
      <c r="F21" s="1" t="s">
        <v>89</v>
      </c>
      <c r="G21" s="57">
        <v>380</v>
      </c>
      <c r="H21" s="17">
        <v>3842.1643800000002</v>
      </c>
      <c r="I21" s="18">
        <f t="shared" si="1"/>
        <v>8.0977117322779082E-2</v>
      </c>
      <c r="K21" s="48"/>
      <c r="L21" s="50"/>
    </row>
    <row r="22" spans="1:17" s="1" customFormat="1">
      <c r="A22" s="1" t="str">
        <f t="shared" si="0"/>
        <v>IL&amp;FS  Infrastructure Debt Fund Series 1CGHV Hospitality (India) Private Limited</v>
      </c>
      <c r="C22" s="153">
        <f t="shared" si="2"/>
        <v>7</v>
      </c>
      <c r="D22" s="1" t="s">
        <v>209</v>
      </c>
      <c r="E22" s="1" t="str">
        <f>+VLOOKUP(D22,Rating!$A$2:$C$21,2,0)</f>
        <v>Unrated</v>
      </c>
      <c r="F22" s="1" t="s">
        <v>23</v>
      </c>
      <c r="G22" s="57">
        <v>286</v>
      </c>
      <c r="H22" s="17">
        <v>2887.5450799999999</v>
      </c>
      <c r="I22" s="18">
        <f t="shared" si="1"/>
        <v>6.0857645220783997E-2</v>
      </c>
      <c r="K22" s="48"/>
      <c r="L22" s="50"/>
    </row>
    <row r="23" spans="1:17" s="1" customFormat="1">
      <c r="A23" s="1" t="str">
        <f t="shared" si="0"/>
        <v>IL&amp;FS  Infrastructure Debt Fund Series 1CBhilangana Hydro Power Limited</v>
      </c>
      <c r="C23" s="153">
        <f t="shared" si="2"/>
        <v>8</v>
      </c>
      <c r="D23" s="1" t="s">
        <v>16</v>
      </c>
      <c r="E23" s="1" t="str">
        <f>+VLOOKUP(D23,Rating!$A$2:$C$21,2,0)</f>
        <v>CARE A</v>
      </c>
      <c r="F23" s="1" t="s">
        <v>19</v>
      </c>
      <c r="G23" s="57">
        <v>261</v>
      </c>
      <c r="H23" s="17">
        <v>2610</v>
      </c>
      <c r="I23" s="18">
        <f t="shared" si="1"/>
        <v>5.5008129613770822E-2</v>
      </c>
      <c r="K23" s="48"/>
      <c r="L23" s="50"/>
    </row>
    <row r="24" spans="1:17" s="1" customFormat="1">
      <c r="A24" s="1" t="str">
        <f t="shared" si="0"/>
        <v>IL&amp;FS  Infrastructure Debt Fund Series 1CClean Max Enviro Energy Solutions Private Limited</v>
      </c>
      <c r="C24" s="153">
        <f t="shared" si="2"/>
        <v>9</v>
      </c>
      <c r="D24" s="153" t="s">
        <v>14</v>
      </c>
      <c r="E24" s="1" t="str">
        <f>+VLOOKUP(D24,Rating!$A$2:$C$21,2,0)</f>
        <v>ICRA BBB+</v>
      </c>
      <c r="F24" s="153" t="s">
        <v>15</v>
      </c>
      <c r="G24" s="57">
        <v>173</v>
      </c>
      <c r="H24" s="17">
        <v>1513.75</v>
      </c>
      <c r="I24" s="18">
        <f t="shared" si="1"/>
        <v>3.1903661380400607E-2</v>
      </c>
      <c r="K24" s="48"/>
      <c r="L24" s="50"/>
    </row>
    <row r="25" spans="1:17" s="1" customFormat="1">
      <c r="A25" s="1" t="str">
        <f>+$C$6&amp;D25</f>
        <v>IL&amp;FS  Infrastructure Debt Fund Series 1CAMRI Hospital Limited</v>
      </c>
      <c r="C25" s="153">
        <f>+C24+1</f>
        <v>10</v>
      </c>
      <c r="D25" s="1" t="s">
        <v>210</v>
      </c>
      <c r="E25" s="1" t="str">
        <f>+VLOOKUP(D25,Rating!$A$2:$C$21,2,0)</f>
        <v>CARE A- (SO)</v>
      </c>
      <c r="F25" s="1" t="s">
        <v>63</v>
      </c>
      <c r="G25" s="57">
        <v>120</v>
      </c>
      <c r="H25" s="17">
        <v>1199.49863</v>
      </c>
      <c r="I25" s="18">
        <f t="shared" si="1"/>
        <v>2.5280527245433154E-2</v>
      </c>
      <c r="K25" s="48"/>
      <c r="L25" s="50"/>
    </row>
    <row r="26" spans="1:17" s="1" customFormat="1">
      <c r="C26" s="153">
        <f t="shared" si="2"/>
        <v>11</v>
      </c>
      <c r="D26" s="1" t="s">
        <v>84</v>
      </c>
      <c r="E26" s="1" t="str">
        <f>+VLOOKUP(D26,Rating!$A$2:$C$21,2,0)</f>
        <v>Unrated</v>
      </c>
      <c r="F26" s="1" t="s">
        <v>42</v>
      </c>
      <c r="G26" s="57">
        <v>85</v>
      </c>
      <c r="H26" s="17">
        <v>913.50510999999995</v>
      </c>
      <c r="I26" s="18">
        <f t="shared" si="1"/>
        <v>1.9252953062728725E-2</v>
      </c>
      <c r="K26" s="48"/>
      <c r="L26" s="50"/>
    </row>
    <row r="27" spans="1:17" s="1" customFormat="1">
      <c r="A27" s="1" t="str">
        <f>+$C$6&amp;D27</f>
        <v>IL&amp;FS  Infrastructure Debt Fund Series 1CAbhitech Developers Private Limited</v>
      </c>
      <c r="C27" s="153">
        <f t="shared" si="2"/>
        <v>12</v>
      </c>
      <c r="D27" s="1" t="s">
        <v>21</v>
      </c>
      <c r="E27" s="1" t="str">
        <f>+VLOOKUP(D27,Rating!$A$2:$C$21,2,0)</f>
        <v>Unrated</v>
      </c>
      <c r="F27" s="1" t="s">
        <v>22</v>
      </c>
      <c r="G27" s="57">
        <v>61000</v>
      </c>
      <c r="H27" s="17">
        <v>610</v>
      </c>
      <c r="I27" s="18">
        <f t="shared" si="1"/>
        <v>1.2856306154942605E-2</v>
      </c>
      <c r="K27" s="48"/>
      <c r="L27" s="50"/>
    </row>
    <row r="28" spans="1:17" s="1" customFormat="1">
      <c r="C28" s="153">
        <f t="shared" si="2"/>
        <v>13</v>
      </c>
      <c r="D28" s="1" t="s">
        <v>16</v>
      </c>
      <c r="E28" s="1" t="str">
        <f>+VLOOKUP(D28,Rating!$A$2:$C$21,2,0)</f>
        <v>CARE A</v>
      </c>
      <c r="F28" s="1" t="s">
        <v>17</v>
      </c>
      <c r="G28" s="57">
        <v>47</v>
      </c>
      <c r="H28" s="17">
        <v>470</v>
      </c>
      <c r="I28" s="18">
        <f t="shared" si="1"/>
        <v>9.9056785128246311E-3</v>
      </c>
      <c r="K28" s="48"/>
      <c r="L28" s="50"/>
    </row>
    <row r="29" spans="1:17" s="1" customFormat="1">
      <c r="C29" s="153">
        <f t="shared" si="2"/>
        <v>14</v>
      </c>
      <c r="D29" s="1" t="s">
        <v>16</v>
      </c>
      <c r="E29" s="1" t="str">
        <f>+VLOOKUP(D29,Rating!$A$2:$C$21,2,0)</f>
        <v>CARE A</v>
      </c>
      <c r="F29" s="1" t="s">
        <v>18</v>
      </c>
      <c r="G29" s="57">
        <v>40</v>
      </c>
      <c r="H29" s="17">
        <v>400</v>
      </c>
      <c r="I29" s="18">
        <f t="shared" si="1"/>
        <v>8.4303646917656423E-3</v>
      </c>
      <c r="K29" s="48"/>
      <c r="L29" s="50"/>
    </row>
    <row r="30" spans="1:17" s="1" customFormat="1">
      <c r="C30" s="153">
        <f>+C29+1</f>
        <v>15</v>
      </c>
      <c r="D30" s="1" t="s">
        <v>24</v>
      </c>
      <c r="E30" s="1" t="str">
        <f>+VLOOKUP(D30,Rating!$A$2:$C$21,2,0)</f>
        <v>CRISIL (AA-)</v>
      </c>
      <c r="F30" s="1" t="s">
        <v>90</v>
      </c>
      <c r="G30" s="57">
        <v>1</v>
      </c>
      <c r="H30" s="17">
        <v>105.8664536</v>
      </c>
      <c r="I30" s="18">
        <f t="shared" si="1"/>
        <v>2.2312320311797143E-3</v>
      </c>
      <c r="K30" s="48"/>
      <c r="L30" s="50"/>
    </row>
    <row r="31" spans="1:17" s="1" customFormat="1">
      <c r="C31" s="22"/>
      <c r="D31" s="24" t="s">
        <v>26</v>
      </c>
      <c r="E31" s="24"/>
      <c r="F31" s="24"/>
      <c r="G31" s="24"/>
      <c r="H31" s="25">
        <v>42467.9346334</v>
      </c>
      <c r="I31" s="68">
        <f>SUM(I14:I30)</f>
        <v>0.89505044166406655</v>
      </c>
      <c r="J31" s="27"/>
      <c r="K31" s="20"/>
      <c r="L31" s="51"/>
      <c r="N31" s="76"/>
      <c r="O31" s="57"/>
      <c r="P31" s="57"/>
      <c r="Q31" s="57"/>
    </row>
    <row r="32" spans="1:17" s="1" customFormat="1">
      <c r="C32" s="22"/>
      <c r="D32" s="27"/>
      <c r="E32" s="27"/>
      <c r="F32" s="27"/>
      <c r="G32" s="27"/>
      <c r="H32" s="30"/>
      <c r="I32" s="31"/>
      <c r="J32" s="27"/>
      <c r="K32" s="20"/>
      <c r="L32" s="51"/>
    </row>
    <row r="33" spans="2:14">
      <c r="C33" s="22"/>
      <c r="D33" s="19" t="s">
        <v>27</v>
      </c>
      <c r="E33" s="4"/>
      <c r="F33" s="4"/>
      <c r="G33" s="4"/>
      <c r="H33" s="73"/>
      <c r="I33" s="74"/>
      <c r="K33" s="71" t="s">
        <v>52</v>
      </c>
      <c r="L33" s="72" t="s">
        <v>53</v>
      </c>
    </row>
    <row r="34" spans="2:14">
      <c r="B34" s="20" t="str">
        <f>+$C$6&amp;D34</f>
        <v>IL&amp;FS  Infrastructure Debt Fund Series 1CTriparty Repo Margin</v>
      </c>
      <c r="C34" s="22"/>
      <c r="D34" s="4" t="s">
        <v>212</v>
      </c>
      <c r="E34" s="77"/>
      <c r="F34" s="77"/>
      <c r="G34" s="77"/>
      <c r="H34" s="73">
        <v>4592.7498169999999</v>
      </c>
      <c r="I34" s="18">
        <f>+H34/$H$44</f>
        <v>9.6796389738374788E-2</v>
      </c>
      <c r="K34" s="20" t="s">
        <v>54</v>
      </c>
      <c r="L34" s="51">
        <v>0.40260000000000001</v>
      </c>
    </row>
    <row r="35" spans="2:14">
      <c r="C35" s="22"/>
      <c r="D35" s="24" t="s">
        <v>26</v>
      </c>
      <c r="E35" s="24"/>
      <c r="F35" s="24"/>
      <c r="G35" s="24"/>
      <c r="H35" s="25">
        <v>4592.7498169999999</v>
      </c>
      <c r="I35" s="68">
        <f>SUM(I34)</f>
        <v>9.6796389738374788E-2</v>
      </c>
      <c r="J35" s="27"/>
    </row>
    <row r="36" spans="2:14" s="1" customFormat="1">
      <c r="C36" s="22"/>
      <c r="D36" s="4"/>
      <c r="E36" s="4"/>
      <c r="F36" s="4"/>
      <c r="G36" s="4"/>
      <c r="H36" s="73"/>
      <c r="I36" s="74"/>
      <c r="K36" s="20"/>
      <c r="L36" s="51"/>
    </row>
    <row r="37" spans="2:14" s="1" customFormat="1">
      <c r="B37" s="20" t="str">
        <f>+$C$6&amp;D37</f>
        <v>IL&amp;FS  Infrastructure Debt Fund Series 1CTriparty Repo Margin</v>
      </c>
      <c r="C37" s="16"/>
      <c r="D37" s="19" t="s">
        <v>212</v>
      </c>
      <c r="G37" s="2"/>
      <c r="H37" s="73">
        <v>35.5</v>
      </c>
      <c r="I37" s="18">
        <f>+H37/$H$44</f>
        <v>7.4819486639420083E-4</v>
      </c>
      <c r="K37" s="48"/>
      <c r="L37" s="50"/>
    </row>
    <row r="38" spans="2:14" s="1" customFormat="1">
      <c r="C38" s="22"/>
      <c r="D38" s="24" t="s">
        <v>26</v>
      </c>
      <c r="E38" s="24"/>
      <c r="F38" s="24"/>
      <c r="G38" s="78"/>
      <c r="H38" s="25">
        <v>35.5</v>
      </c>
      <c r="I38" s="67">
        <f>SUM(I37)</f>
        <v>7.4819486639420083E-4</v>
      </c>
      <c r="K38" s="20"/>
      <c r="L38" s="51"/>
    </row>
    <row r="39" spans="2:14" s="1" customFormat="1">
      <c r="C39" s="22"/>
      <c r="D39" s="4"/>
      <c r="E39" s="4"/>
      <c r="F39" s="4"/>
      <c r="G39" s="4"/>
      <c r="H39" s="73"/>
      <c r="I39" s="74"/>
      <c r="K39" s="20"/>
      <c r="L39" s="51"/>
    </row>
    <row r="40" spans="2:14" s="1" customFormat="1">
      <c r="C40" s="22"/>
      <c r="D40" s="19" t="s">
        <v>30</v>
      </c>
      <c r="E40" s="4"/>
      <c r="F40" s="4"/>
      <c r="G40" s="4"/>
      <c r="H40" s="73"/>
      <c r="I40" s="74"/>
      <c r="K40" s="20"/>
      <c r="L40" s="51"/>
    </row>
    <row r="41" spans="2:14">
      <c r="C41" s="16">
        <v>1</v>
      </c>
      <c r="D41" s="4" t="s">
        <v>57</v>
      </c>
      <c r="E41" s="4"/>
      <c r="F41" s="4"/>
      <c r="G41" s="4"/>
      <c r="H41" s="17">
        <v>-55.742518500002916</v>
      </c>
      <c r="I41" s="18">
        <f>+H41/$H$44</f>
        <v>-1.1748243994812943E-3</v>
      </c>
    </row>
    <row r="42" spans="2:14" s="1" customFormat="1">
      <c r="B42" s="20" t="str">
        <f>+$C$6&amp;D42</f>
        <v>IL&amp;FS  Infrastructure Debt Fund Series 1CCash &amp; Cash Equivalents</v>
      </c>
      <c r="C42" s="16">
        <v>2</v>
      </c>
      <c r="D42" s="1" t="s">
        <v>32</v>
      </c>
      <c r="H42" s="73">
        <v>407.09024790000001</v>
      </c>
      <c r="I42" s="18">
        <f>+H42/$H$44</f>
        <v>8.5797981306457074E-3</v>
      </c>
      <c r="K42" s="48"/>
      <c r="L42" s="50"/>
    </row>
    <row r="43" spans="2:14">
      <c r="C43" s="22"/>
      <c r="D43" s="24" t="s">
        <v>26</v>
      </c>
      <c r="E43" s="24"/>
      <c r="F43" s="24"/>
      <c r="G43" s="24"/>
      <c r="H43" s="25">
        <v>351.34772939999709</v>
      </c>
      <c r="I43" s="68">
        <f>SUM(I41:I42)</f>
        <v>7.4049737311644133E-3</v>
      </c>
      <c r="J43" s="27"/>
    </row>
    <row r="44" spans="2:14">
      <c r="C44" s="22"/>
      <c r="D44" s="38" t="s">
        <v>33</v>
      </c>
      <c r="E44" s="38"/>
      <c r="F44" s="38"/>
      <c r="G44" s="38"/>
      <c r="H44" s="79">
        <v>47447.532179799993</v>
      </c>
      <c r="I44" s="40">
        <f>+I31+I35+I38+I43</f>
        <v>1</v>
      </c>
      <c r="J44" s="41"/>
      <c r="N44" s="76"/>
    </row>
    <row r="45" spans="2:14" s="48" customFormat="1">
      <c r="C45" s="1"/>
      <c r="D45" s="41"/>
      <c r="E45" s="41"/>
      <c r="F45" s="41"/>
      <c r="G45" s="41"/>
      <c r="H45" s="80"/>
      <c r="I45" s="81"/>
      <c r="J45" s="41"/>
      <c r="L45" s="50"/>
      <c r="M45" s="1"/>
      <c r="N45" s="76"/>
    </row>
    <row r="46" spans="2:14">
      <c r="C46" s="1"/>
      <c r="D46" s="44" t="s">
        <v>34</v>
      </c>
      <c r="E46" s="41"/>
      <c r="F46" s="41"/>
      <c r="G46" s="41"/>
      <c r="H46" s="42"/>
      <c r="I46" s="81"/>
      <c r="J46" s="41"/>
    </row>
    <row r="48" spans="2:14" hidden="1">
      <c r="G48" s="20">
        <v>4496672066.5299997</v>
      </c>
      <c r="H48" s="69">
        <v>44966.720665299996</v>
      </c>
    </row>
    <row r="49" spans="8:8" hidden="1">
      <c r="H49" s="69">
        <v>2480.8115144999974</v>
      </c>
    </row>
  </sheetData>
  <sortState ref="D19:I30">
    <sortCondition descending="1" ref="I19:I30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view="pageBreakPreview" topLeftCell="C1" zoomScale="87" zoomScaleNormal="85" zoomScaleSheetLayoutView="87" workbookViewId="0">
      <selection activeCell="F23" sqref="F23"/>
    </sheetView>
  </sheetViews>
  <sheetFormatPr defaultRowHeight="15.75"/>
  <cols>
    <col min="1" max="2" width="10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8.42578125" style="1" customWidth="1"/>
    <col min="7" max="7" width="18.42578125" style="82" customWidth="1"/>
    <col min="8" max="8" width="16.85546875" style="1" customWidth="1"/>
    <col min="9" max="9" width="19.28515625" style="1" customWidth="1"/>
    <col min="10" max="10" width="16.28515625" style="1" bestFit="1" customWidth="1"/>
    <col min="11" max="11" width="19.85546875" style="1" hidden="1" customWidth="1"/>
    <col min="12" max="12" width="9.140625" style="83" hidden="1" customWidth="1"/>
    <col min="13" max="13" width="15.7109375" style="1" customWidth="1"/>
    <col min="14" max="14" width="11.85546875" style="1" bestFit="1" customWidth="1"/>
    <col min="15" max="16384" width="9.140625" style="1"/>
  </cols>
  <sheetData>
    <row r="5" spans="1:13">
      <c r="C5" s="1" t="s">
        <v>211</v>
      </c>
    </row>
    <row r="7" spans="1:13" s="4" customFormat="1" ht="15.75" customHeight="1">
      <c r="C7" s="171" t="s">
        <v>64</v>
      </c>
      <c r="D7" s="172"/>
      <c r="E7" s="172"/>
      <c r="F7" s="172"/>
      <c r="G7" s="172"/>
      <c r="H7" s="172"/>
      <c r="I7" s="173"/>
      <c r="J7" s="1"/>
      <c r="L7" s="84"/>
      <c r="M7" s="1"/>
    </row>
    <row r="8" spans="1:13" s="4" customFormat="1" ht="15.75" customHeight="1">
      <c r="C8" s="174" t="str">
        <f>+'1C'!C7:I7</f>
        <v>Monthly  Portfolio statement as on April 30, 2019</v>
      </c>
      <c r="D8" s="175"/>
      <c r="E8" s="175"/>
      <c r="F8" s="175"/>
      <c r="G8" s="175"/>
      <c r="H8" s="175"/>
      <c r="I8" s="176"/>
      <c r="J8" s="1"/>
      <c r="L8" s="84"/>
      <c r="M8" s="1"/>
    </row>
    <row r="9" spans="1:13">
      <c r="C9" s="177"/>
      <c r="D9" s="178"/>
      <c r="E9" s="178"/>
      <c r="F9" s="178"/>
      <c r="G9" s="178"/>
      <c r="H9" s="178"/>
      <c r="I9" s="179"/>
    </row>
    <row r="10" spans="1:13">
      <c r="C10" s="6"/>
      <c r="D10" s="7"/>
      <c r="E10" s="8"/>
      <c r="F10" s="8"/>
      <c r="G10" s="85"/>
      <c r="H10" s="10"/>
      <c r="I10" s="86"/>
    </row>
    <row r="11" spans="1:13" s="4" customFormat="1">
      <c r="C11" s="180" t="s">
        <v>2</v>
      </c>
      <c r="D11" s="186" t="s">
        <v>3</v>
      </c>
      <c r="E11" s="186" t="s">
        <v>4</v>
      </c>
      <c r="F11" s="87" t="s">
        <v>5</v>
      </c>
      <c r="G11" s="186" t="s">
        <v>6</v>
      </c>
      <c r="H11" s="88" t="s">
        <v>7</v>
      </c>
      <c r="I11" s="187" t="s">
        <v>8</v>
      </c>
      <c r="J11" s="89"/>
      <c r="K11" s="15"/>
      <c r="L11" s="84"/>
      <c r="M11" s="89"/>
    </row>
    <row r="12" spans="1:13" s="4" customFormat="1">
      <c r="C12" s="180"/>
      <c r="D12" s="186"/>
      <c r="E12" s="186"/>
      <c r="F12" s="87"/>
      <c r="G12" s="186"/>
      <c r="H12" s="88" t="s">
        <v>9</v>
      </c>
      <c r="I12" s="187"/>
      <c r="J12" s="89"/>
      <c r="K12" s="15"/>
      <c r="L12" s="84"/>
      <c r="M12" s="89"/>
    </row>
    <row r="13" spans="1:13">
      <c r="C13" s="16"/>
      <c r="H13" s="17"/>
      <c r="I13" s="18"/>
    </row>
    <row r="14" spans="1:13">
      <c r="C14" s="16"/>
      <c r="D14" s="19" t="s">
        <v>10</v>
      </c>
      <c r="H14" s="17"/>
      <c r="I14" s="18"/>
    </row>
    <row r="15" spans="1:13">
      <c r="A15" s="1" t="str">
        <f>+$C$7&amp;D15</f>
        <v>IL&amp;FS  Infrastructure Debt Fund Series 2AIL&amp;FS Wind Energy Limited</v>
      </c>
      <c r="C15" s="16">
        <v>1</v>
      </c>
      <c r="D15" s="1" t="s">
        <v>208</v>
      </c>
      <c r="E15" s="75" t="str">
        <f>+VLOOKUP(D15,Rating!$A$3:$C$21,2,0)</f>
        <v>ICRA D</v>
      </c>
      <c r="F15" s="1" t="s">
        <v>60</v>
      </c>
      <c r="G15" s="82">
        <v>338</v>
      </c>
      <c r="H15" s="17">
        <v>4279.2775000000001</v>
      </c>
      <c r="I15" s="90">
        <f t="shared" ref="I15" si="0">+H15/$H$45</f>
        <v>0.25767295255134026</v>
      </c>
    </row>
    <row r="16" spans="1:13">
      <c r="A16" s="1" t="str">
        <f t="shared" ref="A16:A21" si="1">+$C$7&amp;D16</f>
        <v>IL&amp;FS  Infrastructure Debt Fund Series 2A</v>
      </c>
      <c r="C16" s="16"/>
      <c r="H16" s="17"/>
      <c r="I16" s="90"/>
    </row>
    <row r="17" spans="1:17">
      <c r="A17" s="1" t="str">
        <f t="shared" si="1"/>
        <v>IL&amp;FS  Infrastructure Debt Fund Series 2ADebt Instrument-Privately Placed-Unlisted</v>
      </c>
      <c r="C17" s="16"/>
      <c r="D17" s="19" t="s">
        <v>13</v>
      </c>
      <c r="H17" s="17"/>
      <c r="I17" s="18"/>
    </row>
    <row r="18" spans="1:17">
      <c r="C18" s="16">
        <v>2</v>
      </c>
      <c r="D18" s="1" t="s">
        <v>84</v>
      </c>
      <c r="E18" s="75" t="str">
        <f>+VLOOKUP(D18,Rating!$A$3:$C$21,2,0)</f>
        <v>Unrated</v>
      </c>
      <c r="F18" s="1" t="s">
        <v>46</v>
      </c>
      <c r="G18" s="82">
        <v>334</v>
      </c>
      <c r="H18" s="17">
        <v>3647.13931</v>
      </c>
      <c r="I18" s="90">
        <f t="shared" ref="I18:I31" si="2">+H18/$H$45</f>
        <v>0.21960930422805203</v>
      </c>
    </row>
    <row r="19" spans="1:17">
      <c r="A19" s="1" t="str">
        <f t="shared" si="1"/>
        <v>IL&amp;FS  Infrastructure Debt Fund Series 2AGHV Hospitality (India) Private Limited</v>
      </c>
      <c r="C19" s="16">
        <v>4</v>
      </c>
      <c r="D19" s="1" t="s">
        <v>209</v>
      </c>
      <c r="E19" s="75" t="str">
        <f>+VLOOKUP(D19,Rating!$A$3:$C$21,2,0)</f>
        <v>Unrated</v>
      </c>
      <c r="F19" s="1" t="s">
        <v>23</v>
      </c>
      <c r="G19" s="82">
        <v>228</v>
      </c>
      <c r="H19" s="17">
        <v>2301.9590199999998</v>
      </c>
      <c r="I19" s="90">
        <f t="shared" si="2"/>
        <v>0.13861044938908254</v>
      </c>
    </row>
    <row r="20" spans="1:17">
      <c r="A20" s="1" t="str">
        <f t="shared" si="1"/>
        <v>IL&amp;FS  Infrastructure Debt Fund Series 2AKanchanjunga Power Company Private Limited</v>
      </c>
      <c r="C20" s="16">
        <v>6</v>
      </c>
      <c r="D20" s="1" t="s">
        <v>61</v>
      </c>
      <c r="E20" s="75" t="str">
        <f>+VLOOKUP(D20,Rating!$A$3:$C$21,2,0)</f>
        <v>CARE BBB+</v>
      </c>
      <c r="F20" s="1" t="s">
        <v>78</v>
      </c>
      <c r="G20" s="82">
        <v>90</v>
      </c>
      <c r="H20" s="17">
        <v>900</v>
      </c>
      <c r="I20" s="90">
        <f t="shared" si="2"/>
        <v>5.4192712974609904E-2</v>
      </c>
    </row>
    <row r="21" spans="1:17">
      <c r="A21" s="1" t="str">
        <f t="shared" si="1"/>
        <v>IL&amp;FS  Infrastructure Debt Fund Series 2AJanaadhar (India) Private Limited</v>
      </c>
      <c r="C21" s="16">
        <v>7</v>
      </c>
      <c r="D21" s="1" t="s">
        <v>86</v>
      </c>
      <c r="E21" s="75" t="str">
        <f>+VLOOKUP(D21,Rating!$A$3:$C$21,2,0)</f>
        <v>[ICRA]BBB -</v>
      </c>
      <c r="F21" s="1" t="s">
        <v>65</v>
      </c>
      <c r="G21" s="82">
        <v>60</v>
      </c>
      <c r="H21" s="17">
        <v>600</v>
      </c>
      <c r="I21" s="90">
        <f t="shared" si="2"/>
        <v>3.6128475316406602E-2</v>
      </c>
    </row>
    <row r="22" spans="1:17">
      <c r="A22" s="1" t="str">
        <f>+$C$7&amp;D22</f>
        <v>IL&amp;FS  Infrastructure Debt Fund Series 2AJanaadhar (India) Private Limited</v>
      </c>
      <c r="C22" s="16">
        <v>8</v>
      </c>
      <c r="D22" s="1" t="s">
        <v>86</v>
      </c>
      <c r="E22" s="75" t="str">
        <f>+VLOOKUP(D22,Rating!$A$3:$C$21,2,0)</f>
        <v>[ICRA]BBB -</v>
      </c>
      <c r="F22" s="1" t="s">
        <v>66</v>
      </c>
      <c r="G22" s="82">
        <v>25</v>
      </c>
      <c r="H22" s="17">
        <v>250</v>
      </c>
      <c r="I22" s="90">
        <f t="shared" si="2"/>
        <v>1.5053531381836086E-2</v>
      </c>
    </row>
    <row r="23" spans="1:17">
      <c r="A23" s="1" t="str">
        <f>+$C$7&amp;D23</f>
        <v>IL&amp;FS  Infrastructure Debt Fund Series 2AKaynes Technology India Private Limited</v>
      </c>
      <c r="C23" s="16">
        <v>9</v>
      </c>
      <c r="D23" s="1" t="s">
        <v>67</v>
      </c>
      <c r="E23" s="75" t="str">
        <f>+VLOOKUP(D23,Rating!$A$3:$C$21,2,0)</f>
        <v>CRISIL BBB -</v>
      </c>
      <c r="F23" s="1" t="s">
        <v>68</v>
      </c>
      <c r="G23" s="82">
        <v>200</v>
      </c>
      <c r="H23" s="17">
        <v>200</v>
      </c>
      <c r="I23" s="90">
        <f t="shared" si="2"/>
        <v>1.2042825105468868E-2</v>
      </c>
    </row>
    <row r="24" spans="1:17">
      <c r="A24" s="1" t="str">
        <f>+$C$7&amp;D24</f>
        <v>IL&amp;FS  Infrastructure Debt Fund Series 2AAbhitech Developers Private Limited</v>
      </c>
      <c r="C24" s="16">
        <v>10</v>
      </c>
      <c r="D24" s="1" t="s">
        <v>21</v>
      </c>
      <c r="E24" s="75" t="str">
        <f>+VLOOKUP(D24,Rating!$A$3:$C$21,2,0)</f>
        <v>Unrated</v>
      </c>
      <c r="F24" s="75" t="s">
        <v>22</v>
      </c>
      <c r="G24" s="82">
        <v>16000</v>
      </c>
      <c r="H24" s="17">
        <v>160</v>
      </c>
      <c r="I24" s="90">
        <f t="shared" si="2"/>
        <v>9.6342600843750941E-3</v>
      </c>
    </row>
    <row r="25" spans="1:17">
      <c r="A25" s="1" t="str">
        <f>+$C$7&amp;D25</f>
        <v>IL&amp;FS  Infrastructure Debt Fund Series 2AClean Max Enviro Energy Solutions Private Limited</v>
      </c>
      <c r="C25" s="16">
        <v>11</v>
      </c>
      <c r="D25" s="153" t="s">
        <v>14</v>
      </c>
      <c r="E25" s="75" t="str">
        <f>+VLOOKUP(D25,Rating!$A$3:$C$21,2,0)</f>
        <v>ICRA BBB+</v>
      </c>
      <c r="F25" t="s">
        <v>15</v>
      </c>
      <c r="G25" s="82">
        <v>18</v>
      </c>
      <c r="H25" s="17">
        <v>157.5</v>
      </c>
      <c r="I25" s="90">
        <f t="shared" si="2"/>
        <v>9.4837247705567337E-3</v>
      </c>
    </row>
    <row r="26" spans="1:17">
      <c r="A26" s="1" t="str">
        <f>+$C$7&amp;D26</f>
        <v>IL&amp;FS  Infrastructure Debt Fund Series 2ABhilangana Hydro Power Limited</v>
      </c>
      <c r="C26" s="16">
        <v>12</v>
      </c>
      <c r="D26" s="1" t="s">
        <v>16</v>
      </c>
      <c r="E26" s="75" t="str">
        <f>+VLOOKUP(D26,Rating!$A$3:$C$21,2,0)</f>
        <v>CARE A</v>
      </c>
      <c r="F26" s="1" t="s">
        <v>17</v>
      </c>
      <c r="G26" s="82">
        <v>11</v>
      </c>
      <c r="H26" s="17">
        <v>110</v>
      </c>
      <c r="I26" s="90">
        <f t="shared" si="2"/>
        <v>6.6235538080078775E-3</v>
      </c>
    </row>
    <row r="27" spans="1:17">
      <c r="C27" s="16">
        <v>13</v>
      </c>
      <c r="D27" s="1" t="s">
        <v>16</v>
      </c>
      <c r="E27" s="75" t="str">
        <f>+VLOOKUP(D27,Rating!$A$3:$C$21,2,0)</f>
        <v>CARE A</v>
      </c>
      <c r="F27" s="1" t="s">
        <v>20</v>
      </c>
      <c r="G27" s="82">
        <v>8</v>
      </c>
      <c r="H27" s="17">
        <v>80</v>
      </c>
      <c r="I27" s="90">
        <f t="shared" si="2"/>
        <v>4.8171300421875471E-3</v>
      </c>
    </row>
    <row r="28" spans="1:17">
      <c r="C28" s="16">
        <v>14</v>
      </c>
      <c r="D28" s="1" t="s">
        <v>16</v>
      </c>
      <c r="E28" s="75" t="str">
        <f>+VLOOKUP(D28,Rating!$A$3:$C$21,2,0)</f>
        <v>CARE A</v>
      </c>
      <c r="F28" s="1" t="s">
        <v>18</v>
      </c>
      <c r="G28" s="82">
        <v>8</v>
      </c>
      <c r="H28" s="17">
        <v>80</v>
      </c>
      <c r="I28" s="90">
        <f t="shared" si="2"/>
        <v>4.8171300421875471E-3</v>
      </c>
    </row>
    <row r="29" spans="1:17">
      <c r="C29" s="16">
        <v>15</v>
      </c>
      <c r="D29" s="1" t="s">
        <v>51</v>
      </c>
      <c r="E29" s="75" t="str">
        <f>+VLOOKUP(D29,Rating!$A$3:$C$21,2,0)</f>
        <v>Unrated</v>
      </c>
      <c r="F29" s="1" t="s">
        <v>89</v>
      </c>
      <c r="G29" s="82">
        <v>7</v>
      </c>
      <c r="H29" s="17">
        <v>70.776709999999994</v>
      </c>
      <c r="I29" s="90">
        <f t="shared" si="2"/>
        <v>4.2617577003524467E-3</v>
      </c>
    </row>
    <row r="30" spans="1:17">
      <c r="C30" s="153">
        <f t="shared" ref="C30:C31" si="3">+C29+1</f>
        <v>16</v>
      </c>
      <c r="D30" s="1" t="s">
        <v>210</v>
      </c>
      <c r="E30" s="75" t="str">
        <f>+VLOOKUP(D30,Rating!$A$3:$C$21,2,0)</f>
        <v>CARE A- (SO)</v>
      </c>
      <c r="F30" s="1" t="s">
        <v>76</v>
      </c>
      <c r="G30" s="82">
        <v>6</v>
      </c>
      <c r="H30" s="17">
        <v>59.910433899999994</v>
      </c>
      <c r="I30" s="90">
        <f t="shared" si="2"/>
        <v>3.6074543872522654E-3</v>
      </c>
    </row>
    <row r="31" spans="1:17">
      <c r="C31" s="153">
        <f t="shared" si="3"/>
        <v>17</v>
      </c>
      <c r="D31" s="1" t="s">
        <v>84</v>
      </c>
      <c r="E31" s="75" t="str">
        <f>+VLOOKUP(D31,Rating!$A$3:$C$21,2,0)</f>
        <v>Unrated</v>
      </c>
      <c r="F31" s="1" t="s">
        <v>42</v>
      </c>
      <c r="G31" s="82">
        <v>5</v>
      </c>
      <c r="H31" s="17">
        <v>54.522570000000002</v>
      </c>
      <c r="I31" s="90">
        <f t="shared" si="2"/>
        <v>3.283028874053419E-3</v>
      </c>
    </row>
    <row r="32" spans="1:17" s="4" customFormat="1">
      <c r="C32" s="22"/>
      <c r="D32" s="24" t="s">
        <v>26</v>
      </c>
      <c r="E32" s="24"/>
      <c r="F32" s="24"/>
      <c r="G32" s="24"/>
      <c r="H32" s="25">
        <v>12951.085543900001</v>
      </c>
      <c r="I32" s="91">
        <f>SUM(I15:I31)</f>
        <v>0.77983829065576904</v>
      </c>
      <c r="J32" s="27"/>
      <c r="L32" s="84"/>
      <c r="M32" s="1"/>
      <c r="N32" s="92"/>
      <c r="O32" s="29"/>
      <c r="Q32" s="29"/>
    </row>
    <row r="33" spans="2:14">
      <c r="C33" s="16"/>
      <c r="D33" s="27"/>
      <c r="E33" s="27"/>
      <c r="F33" s="27"/>
      <c r="G33" s="27"/>
      <c r="H33" s="30"/>
      <c r="I33" s="93"/>
      <c r="J33" s="27"/>
    </row>
    <row r="34" spans="2:14">
      <c r="C34" s="16"/>
      <c r="D34" s="19" t="s">
        <v>27</v>
      </c>
      <c r="H34" s="17"/>
      <c r="I34" s="18"/>
    </row>
    <row r="35" spans="2:14">
      <c r="B35" s="1" t="str">
        <f>+$C$7&amp;D35</f>
        <v>IL&amp;FS  Infrastructure Debt Fund Series 2ATriparty Repo</v>
      </c>
      <c r="C35" s="16"/>
      <c r="D35" s="4" t="s">
        <v>205</v>
      </c>
      <c r="E35" s="94"/>
      <c r="F35" s="94"/>
      <c r="G35" s="94"/>
      <c r="H35" s="17">
        <v>3460.5649754000001</v>
      </c>
      <c r="I35" s="90">
        <f>+H35/$H$45</f>
        <v>0.20837489382426688</v>
      </c>
      <c r="K35" s="52" t="s">
        <v>52</v>
      </c>
      <c r="L35" s="95" t="s">
        <v>53</v>
      </c>
    </row>
    <row r="36" spans="2:14" s="4" customFormat="1">
      <c r="C36" s="22"/>
      <c r="D36" s="24" t="s">
        <v>26</v>
      </c>
      <c r="E36" s="24"/>
      <c r="F36" s="24"/>
      <c r="G36" s="24"/>
      <c r="H36" s="96">
        <v>3460.5649754000001</v>
      </c>
      <c r="I36" s="91">
        <f>SUM(I35)</f>
        <v>0.20837489382426688</v>
      </c>
      <c r="J36" s="27"/>
      <c r="L36" s="84"/>
      <c r="M36" s="1"/>
    </row>
    <row r="37" spans="2:14">
      <c r="C37" s="16"/>
      <c r="H37" s="17"/>
      <c r="I37" s="18"/>
    </row>
    <row r="38" spans="2:14">
      <c r="B38" s="1" t="str">
        <f>+$C$7&amp;D38</f>
        <v>IL&amp;FS  Infrastructure Debt Fund Series 2ATriparty Repo Margin</v>
      </c>
      <c r="C38" s="16"/>
      <c r="D38" s="19" t="s">
        <v>212</v>
      </c>
      <c r="H38" s="17">
        <v>154.5</v>
      </c>
      <c r="I38" s="90">
        <f>+H38/$H$45</f>
        <v>9.3030823939747008E-3</v>
      </c>
    </row>
    <row r="39" spans="2:14" s="4" customFormat="1">
      <c r="C39" s="22"/>
      <c r="D39" s="24" t="s">
        <v>26</v>
      </c>
      <c r="E39" s="24"/>
      <c r="F39" s="24"/>
      <c r="G39" s="24"/>
      <c r="H39" s="25">
        <v>154.5</v>
      </c>
      <c r="I39" s="67">
        <f>SUM(I38)</f>
        <v>9.3030823939747008E-3</v>
      </c>
      <c r="J39" s="27"/>
      <c r="L39" s="84"/>
      <c r="M39" s="1"/>
    </row>
    <row r="40" spans="2:14">
      <c r="C40" s="16"/>
      <c r="H40" s="17"/>
      <c r="I40" s="18"/>
    </row>
    <row r="41" spans="2:14">
      <c r="C41" s="16"/>
      <c r="D41" s="19" t="s">
        <v>30</v>
      </c>
      <c r="H41" s="17"/>
      <c r="I41" s="18"/>
    </row>
    <row r="42" spans="2:14">
      <c r="C42" s="16">
        <v>1</v>
      </c>
      <c r="D42" s="1" t="s">
        <v>57</v>
      </c>
      <c r="H42" s="17">
        <v>-19.173386600003141</v>
      </c>
      <c r="I42" s="90">
        <f>+H42/$H$45</f>
        <v>-1.154508707516891E-3</v>
      </c>
    </row>
    <row r="43" spans="2:14">
      <c r="B43" s="1" t="str">
        <f>+$C$7&amp;D43</f>
        <v>IL&amp;FS  Infrastructure Debt Fund Series 2ACash &amp; Cash Equivalents</v>
      </c>
      <c r="C43" s="16">
        <v>2</v>
      </c>
      <c r="D43" s="1" t="s">
        <v>32</v>
      </c>
      <c r="H43" s="17">
        <v>60.4217333</v>
      </c>
      <c r="I43" s="90">
        <f>+H43/$H$45</f>
        <v>3.6382418335059214E-3</v>
      </c>
    </row>
    <row r="44" spans="2:14" s="4" customFormat="1">
      <c r="C44" s="22"/>
      <c r="D44" s="24" t="s">
        <v>26</v>
      </c>
      <c r="E44" s="24"/>
      <c r="F44" s="24"/>
      <c r="G44" s="24"/>
      <c r="H44" s="97">
        <v>41.248346699996858</v>
      </c>
      <c r="I44" s="68">
        <f>SUM(I42:I43)</f>
        <v>2.4837331259890301E-3</v>
      </c>
      <c r="J44" s="27"/>
      <c r="L44" s="84"/>
      <c r="M44" s="1"/>
    </row>
    <row r="45" spans="2:14" s="4" customFormat="1">
      <c r="C45" s="22"/>
      <c r="D45" s="38" t="s">
        <v>33</v>
      </c>
      <c r="E45" s="38"/>
      <c r="F45" s="38"/>
      <c r="G45" s="38"/>
      <c r="H45" s="39">
        <v>16607.398866</v>
      </c>
      <c r="I45" s="98">
        <f>+I32+I36+I39+I44</f>
        <v>0.99999999999999967</v>
      </c>
      <c r="J45" s="41"/>
      <c r="L45" s="84"/>
      <c r="M45" s="1"/>
      <c r="N45" s="92"/>
    </row>
    <row r="46" spans="2:14">
      <c r="C46" s="16"/>
      <c r="D46" s="41"/>
      <c r="E46" s="41"/>
      <c r="F46" s="41"/>
      <c r="G46" s="41"/>
      <c r="H46" s="42"/>
      <c r="I46" s="99"/>
      <c r="J46" s="41"/>
      <c r="N46" s="76"/>
    </row>
    <row r="47" spans="2:14">
      <c r="C47" s="16"/>
      <c r="D47" s="19" t="s">
        <v>213</v>
      </c>
      <c r="E47" s="41"/>
      <c r="F47" s="41"/>
      <c r="G47" s="41"/>
      <c r="H47" s="42"/>
      <c r="I47" s="170">
        <v>506250000</v>
      </c>
      <c r="J47" s="41"/>
      <c r="N47" s="76"/>
    </row>
    <row r="48" spans="2:14">
      <c r="C48" s="16"/>
      <c r="D48" s="44" t="s">
        <v>34</v>
      </c>
      <c r="H48" s="21"/>
      <c r="I48" s="45"/>
    </row>
    <row r="50" spans="7:8" hidden="1">
      <c r="G50" s="100">
        <v>1576757819.9200001</v>
      </c>
      <c r="H50" s="21">
        <v>15767.578199200001</v>
      </c>
    </row>
    <row r="51" spans="7:8" hidden="1">
      <c r="H51" s="21">
        <v>839.82066679999843</v>
      </c>
    </row>
  </sheetData>
  <sortState ref="D18:I31">
    <sortCondition descending="1" ref="I18:I31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view="pageBreakPreview" topLeftCell="C10" zoomScale="88" zoomScaleNormal="85" zoomScaleSheetLayoutView="88" workbookViewId="0">
      <selection activeCell="I47" sqref="I47"/>
    </sheetView>
  </sheetViews>
  <sheetFormatPr defaultRowHeight="15.75"/>
  <cols>
    <col min="1" max="2" width="12" style="101" hidden="1" customWidth="1"/>
    <col min="3" max="3" width="7.5703125" style="101" customWidth="1"/>
    <col min="4" max="4" width="58.140625" style="101" customWidth="1"/>
    <col min="5" max="5" width="15.42578125" style="101" customWidth="1"/>
    <col min="6" max="6" width="17.28515625" style="101" customWidth="1"/>
    <col min="7" max="7" width="10.7109375" style="101" customWidth="1"/>
    <col min="8" max="8" width="16.85546875" style="101" customWidth="1"/>
    <col min="9" max="9" width="16.42578125" style="101" customWidth="1"/>
    <col min="10" max="10" width="14.5703125" style="101" customWidth="1"/>
    <col min="11" max="11" width="17.42578125" style="101" hidden="1" customWidth="1"/>
    <col min="12" max="12" width="9.140625" style="103" hidden="1" customWidth="1"/>
    <col min="13" max="15" width="15.140625" style="101" hidden="1" customWidth="1"/>
    <col min="16" max="17" width="0" style="101" hidden="1" customWidth="1"/>
    <col min="18" max="18" width="12.140625" style="101" bestFit="1" customWidth="1"/>
    <col min="19" max="19" width="10.7109375" style="101" bestFit="1" customWidth="1"/>
    <col min="20" max="21" width="9.28515625" style="101" bestFit="1" customWidth="1"/>
    <col min="22" max="16384" width="9.140625" style="101"/>
  </cols>
  <sheetData>
    <row r="1" spans="1:13">
      <c r="G1" s="102"/>
    </row>
    <row r="2" spans="1:13">
      <c r="G2" s="102"/>
    </row>
    <row r="3" spans="1:13">
      <c r="G3" s="102"/>
    </row>
    <row r="4" spans="1:13">
      <c r="G4" s="102"/>
    </row>
    <row r="5" spans="1:13">
      <c r="C5" s="1" t="s">
        <v>211</v>
      </c>
      <c r="G5" s="102"/>
    </row>
    <row r="6" spans="1:13" s="104" customFormat="1" ht="15.75" customHeight="1">
      <c r="C6" s="171" t="s">
        <v>69</v>
      </c>
      <c r="D6" s="172"/>
      <c r="E6" s="172"/>
      <c r="F6" s="172"/>
      <c r="G6" s="172"/>
      <c r="H6" s="172"/>
      <c r="I6" s="173"/>
      <c r="J6" s="101"/>
      <c r="L6" s="105"/>
      <c r="M6" s="101"/>
    </row>
    <row r="7" spans="1:13" s="104" customFormat="1" ht="15.75" customHeight="1">
      <c r="C7" s="174" t="str">
        <f>+'2A'!C8:I8</f>
        <v>Monthly  Portfolio statement as on April 30, 2019</v>
      </c>
      <c r="D7" s="175"/>
      <c r="E7" s="175"/>
      <c r="F7" s="175"/>
      <c r="G7" s="175"/>
      <c r="H7" s="175"/>
      <c r="I7" s="176"/>
      <c r="J7" s="101"/>
      <c r="L7" s="105"/>
      <c r="M7" s="101"/>
    </row>
    <row r="8" spans="1:13">
      <c r="C8" s="188"/>
      <c r="D8" s="189"/>
      <c r="E8" s="189"/>
      <c r="F8" s="189"/>
      <c r="G8" s="189"/>
      <c r="H8" s="189"/>
      <c r="I8" s="190"/>
      <c r="K8" s="52"/>
      <c r="L8" s="95"/>
    </row>
    <row r="9" spans="1:13">
      <c r="C9" s="106"/>
      <c r="D9" s="107"/>
      <c r="E9" s="107"/>
      <c r="F9" s="107"/>
      <c r="G9" s="107"/>
      <c r="H9" s="107"/>
      <c r="I9" s="108"/>
      <c r="K9" s="52"/>
      <c r="L9" s="95"/>
    </row>
    <row r="10" spans="1:13" s="104" customFormat="1" ht="15.75" customHeight="1">
      <c r="C10" s="180" t="s">
        <v>2</v>
      </c>
      <c r="D10" s="186" t="s">
        <v>3</v>
      </c>
      <c r="E10" s="186" t="s">
        <v>4</v>
      </c>
      <c r="F10" s="87" t="s">
        <v>5</v>
      </c>
      <c r="G10" s="186" t="s">
        <v>6</v>
      </c>
      <c r="H10" s="88" t="s">
        <v>7</v>
      </c>
      <c r="I10" s="187" t="s">
        <v>8</v>
      </c>
      <c r="J10" s="89"/>
      <c r="K10" s="109"/>
      <c r="L10" s="105"/>
      <c r="M10" s="89"/>
    </row>
    <row r="11" spans="1:13">
      <c r="C11" s="180"/>
      <c r="D11" s="186"/>
      <c r="E11" s="186"/>
      <c r="F11" s="87"/>
      <c r="G11" s="186"/>
      <c r="H11" s="88" t="s">
        <v>9</v>
      </c>
      <c r="I11" s="187"/>
      <c r="K11" s="110"/>
    </row>
    <row r="12" spans="1:13">
      <c r="C12" s="111"/>
      <c r="D12" s="112"/>
      <c r="E12" s="112"/>
      <c r="F12" s="112"/>
      <c r="G12" s="112"/>
      <c r="H12" s="113"/>
      <c r="I12" s="114"/>
      <c r="K12" s="110"/>
    </row>
    <row r="13" spans="1:13">
      <c r="C13" s="115"/>
      <c r="D13" s="19" t="s">
        <v>10</v>
      </c>
      <c r="H13" s="116"/>
      <c r="I13" s="90"/>
    </row>
    <row r="14" spans="1:13">
      <c r="A14" s="101" t="str">
        <f>+$C$6&amp;D14</f>
        <v>IL&amp;FS  Infrastructure Debt Fund Series 2BIL&amp;FS Wind Energy Limited</v>
      </c>
      <c r="B14" s="101" t="e">
        <f>+vl</f>
        <v>#NAME?</v>
      </c>
      <c r="C14" s="115">
        <v>1</v>
      </c>
      <c r="D14" s="101" t="s">
        <v>208</v>
      </c>
      <c r="E14" s="75" t="str">
        <f>+VLOOKUP(D14,Rating!$A$3:$C$21,2,0)</f>
        <v>ICRA D</v>
      </c>
      <c r="F14" s="1" t="s">
        <v>60</v>
      </c>
      <c r="G14" s="117">
        <v>206</v>
      </c>
      <c r="H14" s="117">
        <v>2608.0803700000001</v>
      </c>
      <c r="I14" s="90">
        <f>+H14/$H$45</f>
        <v>0.11361409826960892</v>
      </c>
    </row>
    <row r="15" spans="1:13">
      <c r="A15" s="101" t="str">
        <f t="shared" ref="A15:A28" si="0">+$C$6&amp;D15</f>
        <v>IL&amp;FS  Infrastructure Debt Fund Series 2BIL&amp;FS Solar Power Limited</v>
      </c>
      <c r="C15" s="115">
        <v>2</v>
      </c>
      <c r="D15" s="101" t="s">
        <v>207</v>
      </c>
      <c r="E15" s="75" t="str">
        <f>+VLOOKUP(D15,Rating!$A$3:$C$21,2,0)</f>
        <v>ICRA BB+ (SO)</v>
      </c>
      <c r="F15" s="1" t="s">
        <v>37</v>
      </c>
      <c r="G15" s="117">
        <v>17</v>
      </c>
      <c r="H15" s="117">
        <v>198.21952999999999</v>
      </c>
      <c r="I15" s="90">
        <f t="shared" ref="I15" si="1">+H15/$H$45</f>
        <v>8.6349076583003039E-3</v>
      </c>
    </row>
    <row r="16" spans="1:13">
      <c r="A16" s="101" t="str">
        <f t="shared" si="0"/>
        <v>IL&amp;FS  Infrastructure Debt Fund Series 2B</v>
      </c>
      <c r="C16" s="115"/>
      <c r="E16" s="1"/>
      <c r="F16" s="1"/>
      <c r="G16" s="117"/>
      <c r="H16" s="116"/>
      <c r="I16" s="90"/>
    </row>
    <row r="17" spans="1:22">
      <c r="A17" s="101" t="str">
        <f t="shared" si="0"/>
        <v>IL&amp;FS  Infrastructure Debt Fund Series 2BDebt Instrument-Privately Placed-Unlisted</v>
      </c>
      <c r="C17" s="115"/>
      <c r="D17" s="19" t="s">
        <v>13</v>
      </c>
      <c r="E17" s="1"/>
      <c r="F17" s="1"/>
      <c r="G17" s="117"/>
      <c r="H17" s="116"/>
      <c r="I17" s="90"/>
    </row>
    <row r="18" spans="1:22">
      <c r="C18" s="115">
        <v>3</v>
      </c>
      <c r="D18" s="101" t="s">
        <v>21</v>
      </c>
      <c r="E18" s="75" t="str">
        <f>+VLOOKUP(D18,Rating!$A$3:$C$21,2,0)</f>
        <v>Unrated</v>
      </c>
      <c r="F18" s="1" t="s">
        <v>22</v>
      </c>
      <c r="G18" s="117">
        <v>512000</v>
      </c>
      <c r="H18" s="117">
        <v>5120</v>
      </c>
      <c r="I18" s="90">
        <f t="shared" ref="I18:I31" si="2">+H18/$H$45</f>
        <v>0.22303920915611877</v>
      </c>
    </row>
    <row r="19" spans="1:22">
      <c r="A19" s="101" t="str">
        <f t="shared" si="0"/>
        <v>IL&amp;FS  Infrastructure Debt Fund Series 2BTime Technoplast Limited</v>
      </c>
      <c r="C19" s="115">
        <v>4</v>
      </c>
      <c r="D19" s="101" t="s">
        <v>24</v>
      </c>
      <c r="E19" s="75" t="str">
        <f>+VLOOKUP(D19,Rating!$A$3:$C$21,2,0)</f>
        <v>CRISIL (AA-)</v>
      </c>
      <c r="F19" s="1" t="s">
        <v>90</v>
      </c>
      <c r="G19" s="117">
        <v>1</v>
      </c>
      <c r="H19" s="117">
        <v>3629.2775877999998</v>
      </c>
      <c r="I19" s="90">
        <f t="shared" si="2"/>
        <v>0.15809984433416766</v>
      </c>
    </row>
    <row r="20" spans="1:22">
      <c r="A20" s="101" t="str">
        <f t="shared" si="0"/>
        <v>IL&amp;FS  Infrastructure Debt Fund Series 2BGHV Hospitality (India) Private Limited</v>
      </c>
      <c r="C20" s="115">
        <f>+C19+1</f>
        <v>5</v>
      </c>
      <c r="D20" s="101" t="s">
        <v>209</v>
      </c>
      <c r="E20" s="75" t="str">
        <f>+VLOOKUP(D20,Rating!$A$3:$C$21,2,0)</f>
        <v>Unrated</v>
      </c>
      <c r="F20" s="1" t="s">
        <v>23</v>
      </c>
      <c r="G20" s="117">
        <v>146</v>
      </c>
      <c r="H20" s="117">
        <v>1474.0614700000001</v>
      </c>
      <c r="I20" s="90">
        <f t="shared" si="2"/>
        <v>6.4213575100840997E-2</v>
      </c>
    </row>
    <row r="21" spans="1:22">
      <c r="A21" s="101" t="str">
        <f t="shared" si="0"/>
        <v>IL&amp;FS  Infrastructure Debt Fund Series 2BKaynes Technology India Private Limited</v>
      </c>
      <c r="C21" s="115">
        <f t="shared" ref="C21:C31" si="3">+C20+1</f>
        <v>6</v>
      </c>
      <c r="D21" s="101" t="s">
        <v>67</v>
      </c>
      <c r="E21" s="75" t="str">
        <f>+VLOOKUP(D21,Rating!$A$3:$C$21,2,0)</f>
        <v>CRISIL BBB -</v>
      </c>
      <c r="F21" s="1" t="s">
        <v>68</v>
      </c>
      <c r="G21" s="117">
        <v>1300</v>
      </c>
      <c r="H21" s="117">
        <v>1300.00001</v>
      </c>
      <c r="I21" s="90">
        <f t="shared" si="2"/>
        <v>5.6631049635419234E-2</v>
      </c>
    </row>
    <row r="22" spans="1:22">
      <c r="A22" s="101" t="str">
        <f t="shared" si="0"/>
        <v>IL&amp;FS  Infrastructure Debt Fund Series 2BClean Max Enviro Energy Solutions Private Limited</v>
      </c>
      <c r="C22" s="115">
        <f t="shared" si="3"/>
        <v>7</v>
      </c>
      <c r="D22" s="153" t="s">
        <v>14</v>
      </c>
      <c r="E22" s="75" t="str">
        <f>+VLOOKUP(D22,Rating!$A$3:$C$21,2,0)</f>
        <v>ICRA BBB+</v>
      </c>
      <c r="F22" t="s">
        <v>15</v>
      </c>
      <c r="G22" s="117">
        <v>97</v>
      </c>
      <c r="H22" s="117">
        <v>848.75</v>
      </c>
      <c r="I22" s="90">
        <f t="shared" si="2"/>
        <v>3.6973540775635902E-2</v>
      </c>
      <c r="R22" s="116"/>
    </row>
    <row r="23" spans="1:22">
      <c r="A23" s="101" t="str">
        <f t="shared" si="0"/>
        <v>IL&amp;FS  Infrastructure Debt Fund Series 2BAMRI Hospital Limited</v>
      </c>
      <c r="C23" s="115">
        <f t="shared" si="3"/>
        <v>8</v>
      </c>
      <c r="D23" s="101" t="s">
        <v>210</v>
      </c>
      <c r="E23" s="75" t="str">
        <f>+VLOOKUP(D23,Rating!$A$3:$C$21,2,0)</f>
        <v>CARE A- (SO)</v>
      </c>
      <c r="F23" s="1" t="s">
        <v>70</v>
      </c>
      <c r="G23" s="117">
        <v>84</v>
      </c>
      <c r="H23" s="117">
        <v>839.64904000000001</v>
      </c>
      <c r="I23" s="90">
        <f t="shared" si="2"/>
        <v>3.6577081611385613E-2</v>
      </c>
      <c r="R23" s="116"/>
    </row>
    <row r="24" spans="1:22">
      <c r="A24" s="101" t="str">
        <f t="shared" si="0"/>
        <v>IL&amp;FS  Infrastructure Debt Fund Series 2BBabcock Borsing Limited</v>
      </c>
      <c r="C24" s="115">
        <f t="shared" si="3"/>
        <v>9</v>
      </c>
      <c r="D24" s="101" t="s">
        <v>84</v>
      </c>
      <c r="E24" s="75" t="str">
        <f>+VLOOKUP(D24,Rating!$A$3:$C$21,2,0)</f>
        <v>Unrated</v>
      </c>
      <c r="F24" s="1" t="s">
        <v>46</v>
      </c>
      <c r="G24" s="117">
        <v>68</v>
      </c>
      <c r="H24" s="117">
        <v>742.53135999999995</v>
      </c>
      <c r="I24" s="90">
        <f t="shared" si="2"/>
        <v>3.234640767734713E-2</v>
      </c>
      <c r="R24" s="116"/>
    </row>
    <row r="25" spans="1:22">
      <c r="A25" s="101" t="str">
        <f t="shared" si="0"/>
        <v>IL&amp;FS  Infrastructure Debt Fund Series 2BBabcock Borsing Limited</v>
      </c>
      <c r="C25" s="115">
        <f t="shared" si="3"/>
        <v>10</v>
      </c>
      <c r="D25" s="101" t="s">
        <v>84</v>
      </c>
      <c r="E25" s="75" t="str">
        <f>+VLOOKUP(D25,Rating!$A$3:$C$21,2,0)</f>
        <v>Unrated</v>
      </c>
      <c r="F25" s="1" t="s">
        <v>42</v>
      </c>
      <c r="G25" s="117">
        <v>60</v>
      </c>
      <c r="H25" s="117">
        <v>654.27084000000002</v>
      </c>
      <c r="I25" s="90">
        <f t="shared" si="2"/>
        <v>2.8501572407716703E-2</v>
      </c>
      <c r="R25" s="116"/>
    </row>
    <row r="26" spans="1:22">
      <c r="A26" s="101" t="str">
        <f t="shared" si="0"/>
        <v>IL&amp;FS  Infrastructure Debt Fund Series 2BJanaadhar (India) Private Limited</v>
      </c>
      <c r="C26" s="115">
        <f t="shared" si="3"/>
        <v>11</v>
      </c>
      <c r="D26" s="101" t="s">
        <v>86</v>
      </c>
      <c r="E26" s="75" t="str">
        <f>+VLOOKUP(D26,Rating!$A$3:$C$21,2,0)</f>
        <v>[ICRA]BBB -</v>
      </c>
      <c r="F26" s="1" t="s">
        <v>65</v>
      </c>
      <c r="G26" s="117">
        <v>60</v>
      </c>
      <c r="H26" s="117">
        <v>600</v>
      </c>
      <c r="I26" s="90">
        <f t="shared" si="2"/>
        <v>2.613740732298267E-2</v>
      </c>
      <c r="R26" s="116"/>
    </row>
    <row r="27" spans="1:22">
      <c r="C27" s="115">
        <f t="shared" si="3"/>
        <v>12</v>
      </c>
      <c r="D27" s="101" t="s">
        <v>16</v>
      </c>
      <c r="E27" s="75" t="str">
        <f>+VLOOKUP(D27,Rating!$A$3:$C$21,2,0)</f>
        <v>CARE A</v>
      </c>
      <c r="F27" s="1" t="s">
        <v>17</v>
      </c>
      <c r="G27" s="117">
        <v>40</v>
      </c>
      <c r="H27" s="117">
        <v>399.99993999999998</v>
      </c>
      <c r="I27" s="90">
        <f t="shared" si="2"/>
        <v>1.7424935601581044E-2</v>
      </c>
      <c r="R27" s="116"/>
    </row>
    <row r="28" spans="1:22">
      <c r="A28" s="101" t="str">
        <f t="shared" si="0"/>
        <v>IL&amp;FS  Infrastructure Debt Fund Series 2BWilliamson Magor &amp; Co. Limited</v>
      </c>
      <c r="C28" s="115">
        <f t="shared" si="3"/>
        <v>13</v>
      </c>
      <c r="D28" s="101" t="s">
        <v>51</v>
      </c>
      <c r="E28" s="75" t="str">
        <f>+VLOOKUP(D28,Rating!$A$3:$C$21,2,0)</f>
        <v>Unrated</v>
      </c>
      <c r="F28" s="1" t="s">
        <v>89</v>
      </c>
      <c r="G28" s="117">
        <v>20</v>
      </c>
      <c r="H28" s="117">
        <v>202.21917999999999</v>
      </c>
      <c r="I28" s="90">
        <f t="shared" si="2"/>
        <v>8.8091417936325845E-3</v>
      </c>
      <c r="R28" s="116"/>
    </row>
    <row r="29" spans="1:22">
      <c r="C29" s="115">
        <f t="shared" si="3"/>
        <v>14</v>
      </c>
      <c r="D29" s="101" t="s">
        <v>61</v>
      </c>
      <c r="E29" s="75" t="str">
        <f>+VLOOKUP(D29,Rating!$A$3:$C$21,2,0)</f>
        <v>CARE BBB+</v>
      </c>
      <c r="F29" s="1" t="s">
        <v>71</v>
      </c>
      <c r="G29" s="117">
        <v>20</v>
      </c>
      <c r="H29" s="117">
        <v>200</v>
      </c>
      <c r="I29" s="90">
        <f t="shared" si="2"/>
        <v>8.7124691076608893E-3</v>
      </c>
      <c r="R29" s="116"/>
    </row>
    <row r="30" spans="1:22">
      <c r="C30" s="115">
        <f t="shared" si="3"/>
        <v>15</v>
      </c>
      <c r="D30" s="101" t="s">
        <v>16</v>
      </c>
      <c r="E30" s="75" t="str">
        <f>+VLOOKUP(D30,Rating!$A$3:$C$21,2,0)</f>
        <v>CARE A</v>
      </c>
      <c r="F30" s="1" t="s">
        <v>18</v>
      </c>
      <c r="G30" s="117">
        <v>16</v>
      </c>
      <c r="H30" s="117">
        <v>160</v>
      </c>
      <c r="I30" s="90">
        <f t="shared" si="2"/>
        <v>6.9699752861287117E-3</v>
      </c>
      <c r="R30" s="116"/>
    </row>
    <row r="31" spans="1:22">
      <c r="C31" s="115">
        <f t="shared" si="3"/>
        <v>16</v>
      </c>
      <c r="D31" s="101" t="s">
        <v>16</v>
      </c>
      <c r="E31" s="75" t="str">
        <f>+VLOOKUP(D31,Rating!$A$3:$C$21,2,0)</f>
        <v>CARE A</v>
      </c>
      <c r="F31" s="1" t="s">
        <v>19</v>
      </c>
      <c r="G31" s="117">
        <v>10</v>
      </c>
      <c r="H31" s="117">
        <v>100</v>
      </c>
      <c r="I31" s="90">
        <f t="shared" si="2"/>
        <v>4.3562345538304447E-3</v>
      </c>
      <c r="R31" s="116"/>
    </row>
    <row r="32" spans="1:22">
      <c r="C32" s="115"/>
      <c r="D32" s="24" t="s">
        <v>26</v>
      </c>
      <c r="E32" s="24"/>
      <c r="F32" s="24"/>
      <c r="G32" s="24"/>
      <c r="H32" s="25">
        <v>19077.059327800001</v>
      </c>
      <c r="I32" s="91">
        <f>SUM(I14:I31)</f>
        <v>0.83104145029235754</v>
      </c>
      <c r="J32" s="118"/>
      <c r="S32" s="119"/>
      <c r="T32" s="117"/>
      <c r="U32" s="117"/>
      <c r="V32" s="117"/>
    </row>
    <row r="33" spans="2:19">
      <c r="C33" s="115"/>
      <c r="D33" s="118"/>
      <c r="E33" s="118"/>
      <c r="F33" s="118"/>
      <c r="G33" s="118"/>
      <c r="H33" s="120"/>
      <c r="I33" s="121"/>
      <c r="J33" s="118"/>
    </row>
    <row r="34" spans="2:19">
      <c r="C34" s="115"/>
      <c r="D34" s="19" t="s">
        <v>27</v>
      </c>
      <c r="H34" s="116"/>
      <c r="I34" s="90"/>
      <c r="K34" s="52" t="s">
        <v>52</v>
      </c>
      <c r="L34" s="95" t="s">
        <v>53</v>
      </c>
    </row>
    <row r="35" spans="2:19">
      <c r="B35" s="101" t="str">
        <f>+$C$6&amp;D35</f>
        <v>IL&amp;FS  Infrastructure Debt Fund Series 2BTriparty Repo</v>
      </c>
      <c r="C35" s="115"/>
      <c r="D35" s="4" t="s">
        <v>205</v>
      </c>
      <c r="H35" s="116">
        <v>3460.5649754000001</v>
      </c>
      <c r="I35" s="90">
        <f>+H35/$H$45</f>
        <v>0.15075032721612883</v>
      </c>
      <c r="K35" s="101" t="s">
        <v>54</v>
      </c>
      <c r="L35" s="103">
        <v>0.22270000000000001</v>
      </c>
    </row>
    <row r="36" spans="2:19" s="104" customFormat="1">
      <c r="C36" s="122"/>
      <c r="D36" s="123" t="s">
        <v>26</v>
      </c>
      <c r="E36" s="124"/>
      <c r="F36" s="124"/>
      <c r="G36" s="124"/>
      <c r="H36" s="124">
        <v>3460.5649754000001</v>
      </c>
      <c r="I36" s="125">
        <f>SUM(I35)</f>
        <v>0.15075032721612883</v>
      </c>
      <c r="J36" s="118"/>
      <c r="K36" s="104" t="s">
        <v>56</v>
      </c>
      <c r="L36" s="105">
        <v>1.61E-2</v>
      </c>
      <c r="M36" s="101"/>
    </row>
    <row r="37" spans="2:19">
      <c r="C37" s="115"/>
      <c r="H37" s="116"/>
      <c r="I37" s="90"/>
    </row>
    <row r="38" spans="2:19">
      <c r="B38" s="101" t="str">
        <f>+$C$6&amp;D38</f>
        <v>IL&amp;FS  Infrastructure Debt Fund Series 2BTriparty Repo Margin</v>
      </c>
      <c r="C38" s="115"/>
      <c r="D38" s="19" t="s">
        <v>212</v>
      </c>
      <c r="G38" s="102"/>
      <c r="H38" s="116">
        <v>168.1</v>
      </c>
      <c r="I38" s="90">
        <f>+H38/$H$45</f>
        <v>7.3228302849889775E-3</v>
      </c>
    </row>
    <row r="39" spans="2:19">
      <c r="C39" s="115"/>
      <c r="D39" s="123" t="s">
        <v>26</v>
      </c>
      <c r="E39" s="124"/>
      <c r="F39" s="124"/>
      <c r="G39" s="124"/>
      <c r="H39" s="124">
        <v>168.1</v>
      </c>
      <c r="I39" s="126">
        <f>SUM(I38)</f>
        <v>7.3228302849889775E-3</v>
      </c>
    </row>
    <row r="40" spans="2:19">
      <c r="C40" s="115"/>
      <c r="H40" s="116"/>
      <c r="I40" s="90"/>
    </row>
    <row r="41" spans="2:19">
      <c r="C41" s="115"/>
      <c r="D41" s="19" t="s">
        <v>30</v>
      </c>
      <c r="H41" s="116"/>
      <c r="I41" s="90"/>
    </row>
    <row r="42" spans="2:19">
      <c r="B42" s="101" t="str">
        <f>+$C$6&amp;D42</f>
        <v>IL&amp;FS  Infrastructure Debt Fund Series 2BCash &amp; Cash Equivalents</v>
      </c>
      <c r="C42" s="115">
        <v>1</v>
      </c>
      <c r="D42" s="101" t="s">
        <v>32</v>
      </c>
      <c r="H42" s="116">
        <v>276.41241430000002</v>
      </c>
      <c r="I42" s="90">
        <f>+H42/$H$45</f>
        <v>1.2041173102813567E-2</v>
      </c>
    </row>
    <row r="43" spans="2:19">
      <c r="C43" s="115">
        <v>2</v>
      </c>
      <c r="D43" s="101" t="s">
        <v>57</v>
      </c>
      <c r="H43" s="116">
        <v>-26.531649800002924</v>
      </c>
      <c r="I43" s="90">
        <f>+H43/$H$45</f>
        <v>-1.1557808962890134E-3</v>
      </c>
    </row>
    <row r="44" spans="2:19" s="104" customFormat="1">
      <c r="C44" s="122"/>
      <c r="D44" s="123" t="s">
        <v>26</v>
      </c>
      <c r="E44" s="123"/>
      <c r="F44" s="123"/>
      <c r="G44" s="123"/>
      <c r="H44" s="127">
        <v>249.8807644999971</v>
      </c>
      <c r="I44" s="125">
        <f>SUM(I42:I43)</f>
        <v>1.0885392206524553E-2</v>
      </c>
      <c r="J44" s="118"/>
      <c r="L44" s="105"/>
      <c r="M44" s="101"/>
    </row>
    <row r="45" spans="2:19" s="104" customFormat="1">
      <c r="C45" s="122"/>
      <c r="D45" s="128" t="s">
        <v>33</v>
      </c>
      <c r="E45" s="128"/>
      <c r="F45" s="128"/>
      <c r="G45" s="128"/>
      <c r="H45" s="129">
        <v>22955.605067699998</v>
      </c>
      <c r="I45" s="130">
        <f>+I32+I36+I39+I44</f>
        <v>0.99999999999999978</v>
      </c>
      <c r="J45" s="131"/>
      <c r="L45" s="105"/>
      <c r="M45" s="101"/>
      <c r="S45" s="119"/>
    </row>
    <row r="46" spans="2:19">
      <c r="C46" s="115"/>
      <c r="D46" s="131"/>
      <c r="E46" s="131"/>
      <c r="F46" s="131"/>
      <c r="G46" s="131"/>
      <c r="H46" s="132"/>
      <c r="I46" s="133"/>
      <c r="J46" s="131"/>
      <c r="S46" s="119"/>
    </row>
    <row r="47" spans="2:19">
      <c r="C47" s="115"/>
      <c r="D47" s="141" t="s">
        <v>214</v>
      </c>
      <c r="E47" s="131"/>
      <c r="F47" s="131"/>
      <c r="G47" s="131"/>
      <c r="H47" s="132"/>
      <c r="I47" s="170">
        <v>675000000</v>
      </c>
      <c r="J47" s="131"/>
      <c r="S47" s="119"/>
    </row>
    <row r="48" spans="2:19">
      <c r="C48" s="115"/>
      <c r="D48" s="44" t="s">
        <v>34</v>
      </c>
      <c r="H48" s="134"/>
      <c r="I48" s="135"/>
    </row>
    <row r="50" spans="7:8" hidden="1">
      <c r="G50" s="101">
        <v>2156312166.1700001</v>
      </c>
      <c r="H50" s="134">
        <v>21563.121661699999</v>
      </c>
    </row>
    <row r="51" spans="7:8" hidden="1">
      <c r="H51" s="134">
        <v>1392.4834059999994</v>
      </c>
    </row>
  </sheetData>
  <sortState ref="D18:I31">
    <sortCondition descending="1" ref="I18:I31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topLeftCell="C28" zoomScale="87" zoomScaleNormal="85" zoomScaleSheetLayoutView="87" workbookViewId="0">
      <selection activeCell="I42" sqref="I42"/>
    </sheetView>
  </sheetViews>
  <sheetFormatPr defaultRowHeight="15.75"/>
  <cols>
    <col min="1" max="2" width="8.140625" style="104" hidden="1" customWidth="1"/>
    <col min="3" max="3" width="7.5703125" style="104" customWidth="1"/>
    <col min="4" max="4" width="58.7109375" style="104" customWidth="1"/>
    <col min="5" max="5" width="15.5703125" style="104" customWidth="1"/>
    <col min="6" max="6" width="18.42578125" style="104" customWidth="1"/>
    <col min="7" max="7" width="10.85546875" style="104" customWidth="1"/>
    <col min="8" max="8" width="16.85546875" style="104" customWidth="1"/>
    <col min="9" max="9" width="16.5703125" style="104" customWidth="1"/>
    <col min="10" max="10" width="14.5703125" style="101" customWidth="1"/>
    <col min="11" max="11" width="21" style="104" hidden="1" customWidth="1"/>
    <col min="12" max="12" width="9.140625" style="105" hidden="1" customWidth="1"/>
    <col min="13" max="13" width="15.140625" style="101" customWidth="1"/>
    <col min="14" max="15" width="9.140625" style="104"/>
    <col min="16" max="17" width="9.28515625" style="104" bestFit="1" customWidth="1"/>
    <col min="18" max="16384" width="9.140625" style="104"/>
  </cols>
  <sheetData>
    <row r="1" spans="1:13">
      <c r="G1" s="136"/>
    </row>
    <row r="2" spans="1:13">
      <c r="G2" s="136"/>
    </row>
    <row r="3" spans="1:13">
      <c r="G3" s="136"/>
    </row>
    <row r="4" spans="1:13">
      <c r="G4" s="136"/>
    </row>
    <row r="5" spans="1:13">
      <c r="C5" s="1" t="s">
        <v>211</v>
      </c>
      <c r="G5" s="136"/>
    </row>
    <row r="6" spans="1:13" ht="15.75" customHeight="1">
      <c r="C6" s="171" t="s">
        <v>72</v>
      </c>
      <c r="D6" s="172"/>
      <c r="E6" s="172"/>
      <c r="F6" s="172"/>
      <c r="G6" s="172"/>
      <c r="H6" s="172"/>
      <c r="I6" s="173"/>
    </row>
    <row r="7" spans="1:13" ht="15.75" customHeight="1">
      <c r="C7" s="174" t="str">
        <f>+'2B'!C7:I7</f>
        <v>Monthly  Portfolio statement as on April 30, 2019</v>
      </c>
      <c r="D7" s="175"/>
      <c r="E7" s="175"/>
      <c r="F7" s="175"/>
      <c r="G7" s="175"/>
      <c r="H7" s="175"/>
      <c r="I7" s="176"/>
    </row>
    <row r="8" spans="1:13">
      <c r="C8" s="188"/>
      <c r="D8" s="189"/>
      <c r="E8" s="189"/>
      <c r="F8" s="189"/>
      <c r="G8" s="189"/>
      <c r="H8" s="189"/>
      <c r="I8" s="190"/>
      <c r="K8" s="71"/>
      <c r="L8" s="137"/>
    </row>
    <row r="9" spans="1:13">
      <c r="C9" s="106"/>
      <c r="D9" s="107"/>
      <c r="E9" s="107"/>
      <c r="F9" s="107"/>
      <c r="G9" s="107"/>
      <c r="H9" s="107"/>
      <c r="I9" s="108"/>
      <c r="K9" s="71"/>
      <c r="L9" s="137"/>
    </row>
    <row r="10" spans="1:13" ht="15.75" customHeight="1">
      <c r="C10" s="180" t="s">
        <v>2</v>
      </c>
      <c r="D10" s="186" t="s">
        <v>3</v>
      </c>
      <c r="E10" s="186" t="s">
        <v>4</v>
      </c>
      <c r="F10" s="87" t="s">
        <v>5</v>
      </c>
      <c r="G10" s="186" t="s">
        <v>6</v>
      </c>
      <c r="H10" s="88" t="s">
        <v>7</v>
      </c>
      <c r="I10" s="187" t="s">
        <v>8</v>
      </c>
      <c r="J10" s="89"/>
      <c r="K10" s="109"/>
      <c r="M10" s="89"/>
    </row>
    <row r="11" spans="1:13">
      <c r="C11" s="180"/>
      <c r="D11" s="186"/>
      <c r="E11" s="186"/>
      <c r="F11" s="87"/>
      <c r="G11" s="186"/>
      <c r="H11" s="88" t="s">
        <v>9</v>
      </c>
      <c r="I11" s="187"/>
      <c r="K11" s="109"/>
    </row>
    <row r="12" spans="1:13" s="101" customFormat="1">
      <c r="C12" s="111"/>
      <c r="D12" s="112"/>
      <c r="E12" s="112"/>
      <c r="F12" s="112"/>
      <c r="G12" s="112"/>
      <c r="H12" s="113"/>
      <c r="I12" s="114"/>
      <c r="K12" s="110"/>
      <c r="L12" s="103"/>
    </row>
    <row r="13" spans="1:13" s="101" customFormat="1">
      <c r="C13" s="122"/>
      <c r="D13" s="19" t="s">
        <v>10</v>
      </c>
      <c r="E13" s="104"/>
      <c r="F13" s="104"/>
      <c r="G13" s="104"/>
      <c r="H13" s="138"/>
      <c r="I13" s="139"/>
      <c r="K13" s="104"/>
      <c r="L13" s="105"/>
    </row>
    <row r="14" spans="1:13" s="101" customFormat="1">
      <c r="A14" s="101" t="str">
        <f>+$C$6&amp;D14</f>
        <v>IL&amp;FS  Infrastructure Debt Fund Series 2CIL&amp;FS Solar Power Limited</v>
      </c>
      <c r="C14" s="115">
        <v>1</v>
      </c>
      <c r="D14" s="101" t="s">
        <v>207</v>
      </c>
      <c r="E14" s="1" t="str">
        <f>+VLOOKUP(D14,Rating!$A$3:$B$21,2,0)</f>
        <v>ICRA BB+ (SO)</v>
      </c>
      <c r="F14" s="101" t="s">
        <v>37</v>
      </c>
      <c r="G14" s="117">
        <v>472</v>
      </c>
      <c r="H14" s="116">
        <v>5488.0416500000001</v>
      </c>
      <c r="I14" s="90">
        <f t="shared" ref="I14:I15" si="0">+H14/$H$40</f>
        <v>0.30249252539100813</v>
      </c>
      <c r="L14" s="103"/>
    </row>
    <row r="15" spans="1:13" s="101" customFormat="1">
      <c r="A15" s="101" t="str">
        <f t="shared" ref="A15:A21" si="1">+$C$6&amp;D15</f>
        <v>IL&amp;FS  Infrastructure Debt Fund Series 2CIL&amp;FS Wind Energy Limited</v>
      </c>
      <c r="C15" s="115">
        <v>2</v>
      </c>
      <c r="D15" s="101" t="s">
        <v>208</v>
      </c>
      <c r="E15" s="1" t="str">
        <f>+VLOOKUP(D15,Rating!$A$3:$B$21,2,0)</f>
        <v>ICRA D</v>
      </c>
      <c r="F15" s="101" t="s">
        <v>60</v>
      </c>
      <c r="G15" s="117">
        <v>5</v>
      </c>
      <c r="H15" s="116">
        <v>63.30292</v>
      </c>
      <c r="I15" s="90">
        <f t="shared" si="0"/>
        <v>3.489160862222129E-3</v>
      </c>
      <c r="L15" s="103"/>
      <c r="M15" s="116"/>
    </row>
    <row r="16" spans="1:13" s="101" customFormat="1">
      <c r="A16" s="101" t="str">
        <f t="shared" si="1"/>
        <v>IL&amp;FS  Infrastructure Debt Fund Series 2C</v>
      </c>
      <c r="C16" s="115"/>
      <c r="G16" s="117"/>
      <c r="H16" s="116"/>
      <c r="I16" s="90"/>
      <c r="L16" s="103"/>
    </row>
    <row r="17" spans="1:18" s="101" customFormat="1">
      <c r="A17" s="101" t="str">
        <f t="shared" si="1"/>
        <v>IL&amp;FS  Infrastructure Debt Fund Series 2CDebt Instrument-Privately Placed-Unlisted</v>
      </c>
      <c r="C17" s="115"/>
      <c r="D17" s="19" t="s">
        <v>13</v>
      </c>
      <c r="G17" s="117"/>
      <c r="H17" s="116"/>
      <c r="I17" s="90"/>
      <c r="L17" s="103"/>
    </row>
    <row r="18" spans="1:18" s="101" customFormat="1">
      <c r="C18" s="115">
        <v>3</v>
      </c>
      <c r="D18" s="101" t="s">
        <v>21</v>
      </c>
      <c r="E18" s="1" t="str">
        <f>+VLOOKUP(D18,Rating!$A$3:$B$21,2,0)</f>
        <v>Unrated</v>
      </c>
      <c r="F18" s="101" t="s">
        <v>22</v>
      </c>
      <c r="G18" s="117">
        <v>395000</v>
      </c>
      <c r="H18" s="116">
        <v>3950</v>
      </c>
      <c r="I18" s="90">
        <f t="shared" ref="I18:I26" si="2">+H18/$H$40</f>
        <v>0.21771800425284346</v>
      </c>
      <c r="L18" s="103"/>
    </row>
    <row r="19" spans="1:18" s="101" customFormat="1">
      <c r="A19" s="101" t="str">
        <f t="shared" si="1"/>
        <v>IL&amp;FS  Infrastructure Debt Fund Series 2CAMRI Hospital Limited</v>
      </c>
      <c r="C19" s="115">
        <v>4</v>
      </c>
      <c r="D19" s="101" t="s">
        <v>210</v>
      </c>
      <c r="E19" s="1" t="str">
        <f>+VLOOKUP(D19,Rating!$A$3:$B$21,2,0)</f>
        <v>CARE A- (SO)</v>
      </c>
      <c r="F19" s="101" t="s">
        <v>73</v>
      </c>
      <c r="G19" s="117">
        <v>365</v>
      </c>
      <c r="H19" s="116">
        <v>3648.4750100000001</v>
      </c>
      <c r="I19" s="90">
        <f t="shared" si="2"/>
        <v>0.20109840449204383</v>
      </c>
      <c r="L19" s="103"/>
    </row>
    <row r="20" spans="1:18" s="101" customFormat="1">
      <c r="A20" s="101" t="str">
        <f t="shared" si="1"/>
        <v>IL&amp;FS  Infrastructure Debt Fund Series 2CKanchanjunga Power Company Private Limited</v>
      </c>
      <c r="C20" s="115">
        <v>5</v>
      </c>
      <c r="D20" s="101" t="s">
        <v>61</v>
      </c>
      <c r="E20" s="1" t="str">
        <f>+VLOOKUP(D20,Rating!$A$3:$B$21,2,0)</f>
        <v>CARE BBB+</v>
      </c>
      <c r="F20" s="1" t="s">
        <v>74</v>
      </c>
      <c r="G20" s="117">
        <v>280</v>
      </c>
      <c r="H20" s="116">
        <v>2800</v>
      </c>
      <c r="I20" s="90">
        <f t="shared" si="2"/>
        <v>0.15433174985011688</v>
      </c>
      <c r="L20" s="103"/>
    </row>
    <row r="21" spans="1:18" s="101" customFormat="1">
      <c r="A21" s="101" t="str">
        <f t="shared" si="1"/>
        <v>IL&amp;FS  Infrastructure Debt Fund Series 2CBhilangana Hydro Power Limited</v>
      </c>
      <c r="C21" s="115">
        <v>6</v>
      </c>
      <c r="D21" s="101" t="s">
        <v>16</v>
      </c>
      <c r="E21" s="1" t="str">
        <f>+VLOOKUP(D21,Rating!$A$3:$B$21,2,0)</f>
        <v>CARE A</v>
      </c>
      <c r="F21" s="101" t="s">
        <v>19</v>
      </c>
      <c r="G21" s="117">
        <v>88</v>
      </c>
      <c r="H21" s="116">
        <v>880</v>
      </c>
      <c r="I21" s="90">
        <f t="shared" si="2"/>
        <v>4.8504264238608159E-2</v>
      </c>
      <c r="L21" s="103"/>
    </row>
    <row r="22" spans="1:18" s="101" customFormat="1">
      <c r="A22" s="101" t="str">
        <f>+$C$6&amp;D22</f>
        <v>IL&amp;FS  Infrastructure Debt Fund Series 2CBabcock Borsing Limited</v>
      </c>
      <c r="C22" s="115">
        <v>7</v>
      </c>
      <c r="D22" s="101" t="s">
        <v>84</v>
      </c>
      <c r="E22" s="1" t="str">
        <f>+VLOOKUP(D22,Rating!$A$3:$B$21,2,0)</f>
        <v>Unrated</v>
      </c>
      <c r="F22" s="101" t="s">
        <v>42</v>
      </c>
      <c r="G22" s="117">
        <v>80</v>
      </c>
      <c r="H22" s="116">
        <v>872.36112000000003</v>
      </c>
      <c r="I22" s="90">
        <f t="shared" si="2"/>
        <v>4.808322076814564E-2</v>
      </c>
      <c r="L22" s="103"/>
    </row>
    <row r="23" spans="1:18" s="101" customFormat="1">
      <c r="A23" s="101" t="str">
        <f>+$C$6&amp;D23</f>
        <v>IL&amp;FS  Infrastructure Debt Fund Series 2CWilliamson Magor &amp; Co. Limited</v>
      </c>
      <c r="C23" s="115">
        <v>8</v>
      </c>
      <c r="D23" s="101" t="s">
        <v>51</v>
      </c>
      <c r="E23" s="1" t="str">
        <f>+VLOOKUP(D23,Rating!$A$3:$B$21,2,0)</f>
        <v>Unrated</v>
      </c>
      <c r="F23" s="101" t="s">
        <v>89</v>
      </c>
      <c r="G23" s="117">
        <v>10</v>
      </c>
      <c r="H23" s="116">
        <v>101.10959</v>
      </c>
      <c r="I23" s="90">
        <f t="shared" si="2"/>
        <v>5.5730071254742426E-3</v>
      </c>
      <c r="L23" s="103"/>
    </row>
    <row r="24" spans="1:18" s="101" customFormat="1">
      <c r="C24" s="115">
        <v>9</v>
      </c>
      <c r="D24" s="153" t="s">
        <v>14</v>
      </c>
      <c r="E24" s="1" t="str">
        <f>+VLOOKUP(D24,Rating!$A$3:$B$21,2,0)</f>
        <v>ICRA BBB+</v>
      </c>
      <c r="F24" t="s">
        <v>15</v>
      </c>
      <c r="G24" s="117">
        <v>10</v>
      </c>
      <c r="H24" s="116">
        <v>87.5</v>
      </c>
      <c r="I24" s="90">
        <f t="shared" si="2"/>
        <v>4.8228671828161526E-3</v>
      </c>
      <c r="L24" s="103"/>
    </row>
    <row r="25" spans="1:18" s="101" customFormat="1">
      <c r="A25" s="101" t="str">
        <f>+$C$6&amp;D25</f>
        <v>IL&amp;FS  Infrastructure Debt Fund Series 2CBhilangana Hydro Power Limited</v>
      </c>
      <c r="C25" s="115">
        <v>10</v>
      </c>
      <c r="D25" s="101" t="s">
        <v>16</v>
      </c>
      <c r="E25" s="1" t="str">
        <f>+VLOOKUP(D25,Rating!$A$3:$B$21,2,0)</f>
        <v>CARE A</v>
      </c>
      <c r="F25" s="101" t="s">
        <v>18</v>
      </c>
      <c r="G25" s="117">
        <v>8</v>
      </c>
      <c r="H25" s="116">
        <v>80</v>
      </c>
      <c r="I25" s="90">
        <f t="shared" si="2"/>
        <v>4.4094785671461969E-3</v>
      </c>
      <c r="L25" s="103"/>
    </row>
    <row r="26" spans="1:18" s="101" customFormat="1">
      <c r="C26" s="153">
        <f t="shared" ref="C26" si="3">+C25+1</f>
        <v>11</v>
      </c>
      <c r="D26" s="101" t="s">
        <v>24</v>
      </c>
      <c r="E26" s="1" t="str">
        <f>+VLOOKUP(D26,Rating!$A$3:$B$21,2,0)</f>
        <v>CRISIL (AA-)</v>
      </c>
      <c r="F26" s="101" t="s">
        <v>90</v>
      </c>
      <c r="G26" s="117">
        <v>1</v>
      </c>
      <c r="H26" s="116">
        <v>25.729010600000002</v>
      </c>
      <c r="I26" s="90">
        <f t="shared" si="2"/>
        <v>1.4181440099322164E-3</v>
      </c>
      <c r="L26" s="103"/>
    </row>
    <row r="27" spans="1:18" s="101" customFormat="1">
      <c r="C27" s="122"/>
      <c r="D27" s="123" t="s">
        <v>26</v>
      </c>
      <c r="E27" s="123"/>
      <c r="F27" s="123"/>
      <c r="G27" s="123"/>
      <c r="H27" s="127">
        <v>17996.519300600001</v>
      </c>
      <c r="I27" s="140">
        <f>SUM(I14:I26)</f>
        <v>0.99194082674035711</v>
      </c>
      <c r="J27" s="118"/>
      <c r="K27" s="104"/>
      <c r="L27" s="105"/>
      <c r="N27" s="119"/>
      <c r="P27" s="117"/>
      <c r="Q27" s="117"/>
      <c r="R27" s="117"/>
    </row>
    <row r="28" spans="1:18" s="101" customFormat="1">
      <c r="C28" s="115"/>
      <c r="D28" s="118"/>
      <c r="E28" s="118"/>
      <c r="F28" s="118"/>
      <c r="G28" s="118"/>
      <c r="H28" s="120"/>
      <c r="I28" s="121"/>
      <c r="J28" s="118"/>
      <c r="L28" s="103"/>
    </row>
    <row r="29" spans="1:18">
      <c r="C29" s="122"/>
      <c r="D29" s="19" t="s">
        <v>27</v>
      </c>
      <c r="H29" s="138"/>
      <c r="I29" s="139"/>
      <c r="K29" s="71" t="s">
        <v>52</v>
      </c>
      <c r="L29" s="137" t="s">
        <v>53</v>
      </c>
    </row>
    <row r="30" spans="1:18">
      <c r="B30" s="104" t="str">
        <f>+$C$6&amp;D30</f>
        <v>IL&amp;FS  Infrastructure Debt Fund Series 2CTriparty Repo</v>
      </c>
      <c r="C30" s="122"/>
      <c r="D30" s="4" t="s">
        <v>205</v>
      </c>
      <c r="H30" s="138">
        <v>0</v>
      </c>
      <c r="I30" s="90">
        <f>+H30/$H$40</f>
        <v>0</v>
      </c>
      <c r="K30" s="104" t="s">
        <v>54</v>
      </c>
      <c r="L30" s="105">
        <v>0.40260000000000001</v>
      </c>
    </row>
    <row r="31" spans="1:18">
      <c r="C31" s="122"/>
      <c r="D31" s="123" t="s">
        <v>26</v>
      </c>
      <c r="E31" s="123"/>
      <c r="F31" s="123"/>
      <c r="G31" s="123"/>
      <c r="H31" s="127">
        <v>0</v>
      </c>
      <c r="I31" s="125">
        <f>SUM(I30)</f>
        <v>0</v>
      </c>
      <c r="J31" s="118"/>
    </row>
    <row r="32" spans="1:18" s="101" customFormat="1">
      <c r="C32" s="122"/>
      <c r="D32" s="104"/>
      <c r="E32" s="104"/>
      <c r="F32" s="104"/>
      <c r="G32" s="104"/>
      <c r="H32" s="138"/>
      <c r="I32" s="139"/>
      <c r="K32" s="104"/>
      <c r="L32" s="105"/>
    </row>
    <row r="33" spans="2:14" s="101" customFormat="1">
      <c r="B33" s="104" t="str">
        <f>+$C$6&amp;D33</f>
        <v>IL&amp;FS  Infrastructure Debt Fund Series 2CTriparty Repo Margin</v>
      </c>
      <c r="C33" s="115"/>
      <c r="D33" s="141" t="s">
        <v>212</v>
      </c>
      <c r="G33" s="102"/>
      <c r="H33" s="138">
        <v>29.9</v>
      </c>
      <c r="I33" s="90">
        <f>+H33/$H$40</f>
        <v>1.6480426144708908E-3</v>
      </c>
      <c r="L33" s="103"/>
    </row>
    <row r="34" spans="2:14" s="101" customFormat="1">
      <c r="C34" s="122"/>
      <c r="D34" s="123" t="s">
        <v>26</v>
      </c>
      <c r="E34" s="123"/>
      <c r="F34" s="123"/>
      <c r="G34" s="142"/>
      <c r="H34" s="127">
        <v>29.9</v>
      </c>
      <c r="I34" s="140">
        <f>SUM(I33)</f>
        <v>1.6480426144708908E-3</v>
      </c>
      <c r="K34" s="104"/>
      <c r="L34" s="105"/>
    </row>
    <row r="35" spans="2:14" s="101" customFormat="1">
      <c r="C35" s="122"/>
      <c r="D35" s="104"/>
      <c r="E35" s="104"/>
      <c r="F35" s="104"/>
      <c r="G35" s="104"/>
      <c r="H35" s="138"/>
      <c r="I35" s="139"/>
      <c r="K35" s="104"/>
      <c r="L35" s="105"/>
    </row>
    <row r="36" spans="2:14" s="101" customFormat="1">
      <c r="C36" s="122"/>
      <c r="D36" s="19" t="s">
        <v>30</v>
      </c>
      <c r="E36" s="104"/>
      <c r="F36" s="104"/>
      <c r="G36" s="104"/>
      <c r="H36" s="138"/>
      <c r="I36" s="139"/>
      <c r="K36" s="104"/>
      <c r="L36" s="105"/>
    </row>
    <row r="37" spans="2:14" s="101" customFormat="1">
      <c r="B37" s="104" t="str">
        <f>+$C$6&amp;D37</f>
        <v>IL&amp;FS  Infrastructure Debt Fund Series 2CCash &amp; Cash Equivalents</v>
      </c>
      <c r="C37" s="115">
        <v>1</v>
      </c>
      <c r="D37" s="101" t="s">
        <v>32</v>
      </c>
      <c r="H37" s="138">
        <v>137.16468639999999</v>
      </c>
      <c r="I37" s="90">
        <f>+H37/$H$40</f>
        <v>7.5603093106266167E-3</v>
      </c>
      <c r="L37" s="103"/>
    </row>
    <row r="38" spans="2:14">
      <c r="C38" s="122">
        <v>2</v>
      </c>
      <c r="D38" s="104" t="s">
        <v>57</v>
      </c>
      <c r="H38" s="17">
        <v>-20.849243700002262</v>
      </c>
      <c r="I38" s="90">
        <f>+H38/$H$40</f>
        <v>-1.1491786654545979E-3</v>
      </c>
    </row>
    <row r="39" spans="2:14">
      <c r="C39" s="122"/>
      <c r="D39" s="123" t="s">
        <v>26</v>
      </c>
      <c r="E39" s="123"/>
      <c r="F39" s="123"/>
      <c r="G39" s="123"/>
      <c r="H39" s="127">
        <v>116.31544269999773</v>
      </c>
      <c r="I39" s="140">
        <f>SUM(I37:I38)</f>
        <v>6.4111306451720192E-3</v>
      </c>
      <c r="J39" s="118"/>
    </row>
    <row r="40" spans="2:14">
      <c r="C40" s="122"/>
      <c r="D40" s="128" t="s">
        <v>33</v>
      </c>
      <c r="E40" s="128"/>
      <c r="F40" s="128"/>
      <c r="G40" s="128"/>
      <c r="H40" s="129">
        <v>18142.7347433</v>
      </c>
      <c r="I40" s="130">
        <f>+I27+I31+I34+I39</f>
        <v>1</v>
      </c>
      <c r="J40" s="131"/>
      <c r="N40" s="119"/>
    </row>
    <row r="41" spans="2:14" s="101" customFormat="1">
      <c r="C41" s="115"/>
      <c r="D41" s="131"/>
      <c r="E41" s="131"/>
      <c r="F41" s="131"/>
      <c r="G41" s="131"/>
      <c r="H41" s="132"/>
      <c r="I41" s="133"/>
      <c r="J41" s="131"/>
      <c r="L41" s="103"/>
      <c r="N41" s="119"/>
    </row>
    <row r="42" spans="2:14" s="101" customFormat="1">
      <c r="C42" s="115"/>
      <c r="D42" s="141" t="s">
        <v>215</v>
      </c>
      <c r="E42" s="131"/>
      <c r="F42" s="131"/>
      <c r="G42" s="131"/>
      <c r="H42" s="132"/>
      <c r="I42" s="170">
        <v>543750000</v>
      </c>
      <c r="J42" s="131"/>
      <c r="L42" s="103"/>
      <c r="N42" s="119"/>
    </row>
    <row r="43" spans="2:14">
      <c r="C43" s="122"/>
      <c r="D43" s="44" t="s">
        <v>34</v>
      </c>
      <c r="H43" s="143"/>
      <c r="I43" s="144"/>
    </row>
    <row r="45" spans="2:14" hidden="1">
      <c r="G45" s="104">
        <v>1707699234.05</v>
      </c>
      <c r="H45" s="143">
        <v>17076.992340500001</v>
      </c>
    </row>
    <row r="46" spans="2:14" hidden="1">
      <c r="H46" s="143">
        <v>1065.7424027999987</v>
      </c>
    </row>
  </sheetData>
  <sortState ref="D18:I26">
    <sortCondition descending="1" ref="I18:I26"/>
  </sortState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view="pageBreakPreview" topLeftCell="C1" zoomScale="87" zoomScaleNormal="85" zoomScaleSheetLayoutView="87" workbookViewId="0">
      <selection activeCell="D38" sqref="D38"/>
    </sheetView>
  </sheetViews>
  <sheetFormatPr defaultRowHeight="15.75"/>
  <cols>
    <col min="1" max="2" width="15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7.85546875" style="1" customWidth="1"/>
    <col min="7" max="7" width="18.42578125" style="8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83" hidden="1" customWidth="1"/>
    <col min="13" max="13" width="15.7109375" style="1" customWidth="1"/>
    <col min="14" max="14" width="9.140625" style="1"/>
    <col min="15" max="15" width="11" style="1" bestFit="1" customWidth="1"/>
    <col min="16" max="16384" width="9.140625" style="1"/>
  </cols>
  <sheetData>
    <row r="5" spans="1:13">
      <c r="C5" s="1" t="s">
        <v>211</v>
      </c>
    </row>
    <row r="7" spans="1:13" s="4" customFormat="1" ht="15.75" customHeight="1">
      <c r="C7" s="171" t="s">
        <v>75</v>
      </c>
      <c r="D7" s="172"/>
      <c r="E7" s="172"/>
      <c r="F7" s="172"/>
      <c r="G7" s="172"/>
      <c r="H7" s="172"/>
      <c r="I7" s="173"/>
      <c r="J7" s="1"/>
      <c r="L7" s="84"/>
      <c r="M7" s="1"/>
    </row>
    <row r="8" spans="1:13" s="4" customFormat="1" ht="15.75" customHeight="1">
      <c r="C8" s="174" t="str">
        <f>+'2C'!C7:I7</f>
        <v>Monthly  Portfolio statement as on April 30, 2019</v>
      </c>
      <c r="D8" s="175"/>
      <c r="E8" s="175"/>
      <c r="F8" s="175"/>
      <c r="G8" s="175"/>
      <c r="H8" s="175"/>
      <c r="I8" s="176"/>
      <c r="J8" s="1"/>
      <c r="L8" s="84"/>
      <c r="M8" s="1"/>
    </row>
    <row r="9" spans="1:13">
      <c r="C9" s="177"/>
      <c r="D9" s="178"/>
      <c r="E9" s="178"/>
      <c r="F9" s="178"/>
      <c r="G9" s="178"/>
      <c r="H9" s="178"/>
      <c r="I9" s="179"/>
    </row>
    <row r="10" spans="1:13">
      <c r="C10" s="6"/>
      <c r="D10" s="7"/>
      <c r="E10" s="8"/>
      <c r="F10" s="8"/>
      <c r="G10" s="85"/>
      <c r="H10" s="10"/>
      <c r="I10" s="86"/>
    </row>
    <row r="11" spans="1:13" s="4" customFormat="1">
      <c r="C11" s="180" t="s">
        <v>2</v>
      </c>
      <c r="D11" s="186" t="s">
        <v>3</v>
      </c>
      <c r="E11" s="186" t="s">
        <v>4</v>
      </c>
      <c r="F11" s="87" t="s">
        <v>5</v>
      </c>
      <c r="G11" s="186" t="s">
        <v>6</v>
      </c>
      <c r="H11" s="88" t="s">
        <v>7</v>
      </c>
      <c r="I11" s="187" t="s">
        <v>8</v>
      </c>
      <c r="J11" s="89"/>
      <c r="K11" s="15"/>
      <c r="L11" s="84"/>
      <c r="M11" s="89"/>
    </row>
    <row r="12" spans="1:13">
      <c r="C12" s="180"/>
      <c r="D12" s="186"/>
      <c r="E12" s="186"/>
      <c r="F12" s="87"/>
      <c r="G12" s="186"/>
      <c r="H12" s="88" t="s">
        <v>9</v>
      </c>
      <c r="I12" s="187"/>
    </row>
    <row r="13" spans="1:13">
      <c r="C13" s="16"/>
      <c r="H13" s="17"/>
      <c r="I13" s="18"/>
    </row>
    <row r="14" spans="1:13">
      <c r="C14" s="16"/>
      <c r="D14" s="19" t="s">
        <v>10</v>
      </c>
      <c r="H14" s="17"/>
      <c r="I14" s="18"/>
    </row>
    <row r="15" spans="1:13">
      <c r="A15" s="1" t="str">
        <f t="shared" ref="A15:A22" si="0">+$C$7&amp;D15</f>
        <v>IL&amp;FS  Infrastructure Debt Fund Series 3AIL&amp;FS Solar Power Limited</v>
      </c>
      <c r="C15" s="16">
        <v>1</v>
      </c>
      <c r="D15" s="1" t="s">
        <v>207</v>
      </c>
      <c r="E15" s="1" t="str">
        <f>+VLOOKUP(D15,Rating!$A$3:$B$21,2,0)</f>
        <v>ICRA BB+ (SO)</v>
      </c>
      <c r="F15" s="1" t="s">
        <v>37</v>
      </c>
      <c r="G15" s="82">
        <v>230</v>
      </c>
      <c r="H15" s="17">
        <v>2681.7936</v>
      </c>
      <c r="I15" s="18">
        <f>+H15/$H$46</f>
        <v>0.16983003541464872</v>
      </c>
      <c r="M15" s="21"/>
    </row>
    <row r="16" spans="1:13">
      <c r="A16" s="1" t="str">
        <f t="shared" si="0"/>
        <v>IL&amp;FS  Infrastructure Debt Fund Series 3ABhilwara Green Energy Limited</v>
      </c>
      <c r="C16" s="16">
        <v>2</v>
      </c>
      <c r="D16" s="1" t="s">
        <v>12</v>
      </c>
      <c r="E16" s="1" t="str">
        <f>+VLOOKUP(D16,Rating!$A$3:$B$21,2,0)</f>
        <v>ICRA BBB</v>
      </c>
      <c r="F16" s="1" t="s">
        <v>41</v>
      </c>
      <c r="G16" s="82">
        <v>150000</v>
      </c>
      <c r="H16" s="17">
        <v>1500.00001</v>
      </c>
      <c r="I16" s="18">
        <f>+H16/$H$46</f>
        <v>9.4990552151468122E-2</v>
      </c>
      <c r="M16" s="21"/>
    </row>
    <row r="17" spans="1:17">
      <c r="A17" s="1" t="str">
        <f t="shared" si="0"/>
        <v>IL&amp;FS  Infrastructure Debt Fund Series 3AIL&amp;FS Wind Energy Limited</v>
      </c>
      <c r="C17" s="16">
        <v>3</v>
      </c>
      <c r="D17" s="1" t="s">
        <v>208</v>
      </c>
      <c r="E17" s="1" t="str">
        <f>+VLOOKUP(D17,Rating!$A$3:$B$21,2,0)</f>
        <v>ICRA D</v>
      </c>
      <c r="F17" s="1" t="s">
        <v>60</v>
      </c>
      <c r="G17" s="82">
        <v>77</v>
      </c>
      <c r="H17" s="17">
        <v>974.86499000000003</v>
      </c>
      <c r="I17" s="18">
        <f>+H17/$H$46</f>
        <v>6.1735308703921576E-2</v>
      </c>
      <c r="M17" s="21"/>
    </row>
    <row r="18" spans="1:17">
      <c r="A18" s="1" t="str">
        <f t="shared" si="0"/>
        <v>IL&amp;FS  Infrastructure Debt Fund Series 3A</v>
      </c>
      <c r="C18" s="16"/>
      <c r="H18" s="17"/>
      <c r="I18" s="18"/>
      <c r="M18" s="21"/>
    </row>
    <row r="19" spans="1:17">
      <c r="A19" s="1" t="str">
        <f t="shared" si="0"/>
        <v>IL&amp;FS  Infrastructure Debt Fund Series 3ADebt Instrument-Privately Placed-Unlisted</v>
      </c>
      <c r="C19" s="16"/>
      <c r="D19" s="19" t="s">
        <v>13</v>
      </c>
      <c r="H19" s="17"/>
      <c r="I19" s="18"/>
      <c r="M19" s="21"/>
    </row>
    <row r="20" spans="1:17">
      <c r="A20" s="1" t="str">
        <f t="shared" si="0"/>
        <v>IL&amp;FS  Infrastructure Debt Fund Series 3AAMRI Hospital Limited</v>
      </c>
      <c r="C20" s="16">
        <v>4</v>
      </c>
      <c r="D20" s="1" t="s">
        <v>210</v>
      </c>
      <c r="E20" s="1" t="str">
        <f>+VLOOKUP(D20,Rating!$A$3:$B$21,2,0)</f>
        <v>CARE A- (SO)</v>
      </c>
      <c r="F20" s="1" t="s">
        <v>76</v>
      </c>
      <c r="G20" s="82">
        <v>180</v>
      </c>
      <c r="H20" s="17">
        <v>1797.3132762</v>
      </c>
      <c r="I20" s="18">
        <f t="shared" ref="I20:I30" si="1">+H20/$H$46</f>
        <v>0.11381851957147796</v>
      </c>
      <c r="M20" s="21"/>
    </row>
    <row r="21" spans="1:17">
      <c r="A21" s="1" t="str">
        <f t="shared" si="0"/>
        <v>IL&amp;FS  Infrastructure Debt Fund Series 3ABabcock Borsing Limited</v>
      </c>
      <c r="C21" s="16">
        <v>6</v>
      </c>
      <c r="D21" s="1" t="s">
        <v>84</v>
      </c>
      <c r="E21" s="1" t="str">
        <f>+VLOOKUP(D21,Rating!$A$3:$B$21,2,0)</f>
        <v>Unrated</v>
      </c>
      <c r="F21" s="1" t="s">
        <v>46</v>
      </c>
      <c r="G21" s="82">
        <v>146</v>
      </c>
      <c r="H21" s="17">
        <v>1594.2584999999999</v>
      </c>
      <c r="I21" s="18">
        <f t="shared" si="1"/>
        <v>0.10095966278504979</v>
      </c>
      <c r="M21" s="21"/>
    </row>
    <row r="22" spans="1:17">
      <c r="A22" s="1" t="str">
        <f t="shared" si="0"/>
        <v>IL&amp;FS  Infrastructure Debt Fund Series 3AClean Max Enviro Energy Solutions Private Limited</v>
      </c>
      <c r="C22" s="16">
        <v>7</v>
      </c>
      <c r="D22" s="1" t="s">
        <v>14</v>
      </c>
      <c r="E22" s="1" t="str">
        <f>+VLOOKUP(D22,Rating!$A$3:$B$21,2,0)</f>
        <v>ICRA BBB+</v>
      </c>
      <c r="F22" s="1" t="s">
        <v>15</v>
      </c>
      <c r="G22" s="82">
        <v>165</v>
      </c>
      <c r="H22" s="17">
        <v>1443.75</v>
      </c>
      <c r="I22" s="18">
        <f t="shared" si="1"/>
        <v>9.1428405836265353E-2</v>
      </c>
      <c r="M22" s="21"/>
    </row>
    <row r="23" spans="1:17">
      <c r="A23" s="1" t="str">
        <f>+$C$7&amp;D23</f>
        <v>IL&amp;FS  Infrastructure Debt Fund Series 3AAMRI Hospital Limited</v>
      </c>
      <c r="C23" s="16">
        <v>8</v>
      </c>
      <c r="D23" s="1" t="s">
        <v>210</v>
      </c>
      <c r="E23" s="1" t="str">
        <f>+VLOOKUP(D23,Rating!$A$3:$B$21,2,0)</f>
        <v>CARE A- (SO)</v>
      </c>
      <c r="F23" s="1" t="s">
        <v>47</v>
      </c>
      <c r="G23" s="82">
        <v>100</v>
      </c>
      <c r="H23" s="17">
        <v>999.58219999999994</v>
      </c>
      <c r="I23" s="18">
        <f t="shared" si="1"/>
        <v>6.3300576310515638E-2</v>
      </c>
      <c r="M23" s="21"/>
    </row>
    <row r="24" spans="1:17">
      <c r="A24" s="1" t="str">
        <f>+$C$7&amp;D24</f>
        <v>IL&amp;FS  Infrastructure Debt Fund Series 3ABhilangana Hydro Power Limited</v>
      </c>
      <c r="C24" s="16">
        <v>10</v>
      </c>
      <c r="D24" s="1" t="s">
        <v>16</v>
      </c>
      <c r="E24" s="1" t="str">
        <f>+VLOOKUP(D24,Rating!$A$3:$B$21,2,0)</f>
        <v>CARE A</v>
      </c>
      <c r="F24" s="1" t="s">
        <v>20</v>
      </c>
      <c r="G24" s="82">
        <v>98</v>
      </c>
      <c r="H24" s="17">
        <v>980</v>
      </c>
      <c r="I24" s="18">
        <f t="shared" si="1"/>
        <v>6.2060493658555878E-2</v>
      </c>
      <c r="M24" s="21"/>
    </row>
    <row r="25" spans="1:17">
      <c r="A25" s="1" t="str">
        <f>+$C$7&amp;D25</f>
        <v>IL&amp;FS  Infrastructure Debt Fund Series 3ABhilangana Hydro Power Limited</v>
      </c>
      <c r="C25" s="16">
        <v>11</v>
      </c>
      <c r="D25" s="153" t="s">
        <v>16</v>
      </c>
      <c r="E25" s="1" t="str">
        <f>+VLOOKUP(D25,Rating!$A$3:$B$21,2,0)</f>
        <v>CARE A</v>
      </c>
      <c r="F25" s="153" t="s">
        <v>17</v>
      </c>
      <c r="G25" s="82">
        <v>43</v>
      </c>
      <c r="H25" s="17">
        <v>430</v>
      </c>
      <c r="I25" s="18">
        <f t="shared" si="1"/>
        <v>2.7230624768550028E-2</v>
      </c>
      <c r="M25" s="21"/>
    </row>
    <row r="26" spans="1:17">
      <c r="A26" s="1" t="str">
        <f>+$C$7&amp;D26</f>
        <v>IL&amp;FS  Infrastructure Debt Fund Series 3ABhilangana Hydro Power Limited</v>
      </c>
      <c r="C26" s="16">
        <v>12</v>
      </c>
      <c r="D26" s="1" t="s">
        <v>16</v>
      </c>
      <c r="E26" s="1" t="str">
        <f>+VLOOKUP(D26,Rating!$A$3:$B$21,2,0)</f>
        <v>CARE A</v>
      </c>
      <c r="F26" s="1" t="s">
        <v>87</v>
      </c>
      <c r="G26" s="82">
        <v>125</v>
      </c>
      <c r="H26" s="17">
        <v>250</v>
      </c>
      <c r="I26" s="18">
        <f t="shared" si="1"/>
        <v>1.5831758586366297E-2</v>
      </c>
      <c r="M26" s="21"/>
    </row>
    <row r="27" spans="1:17">
      <c r="C27" s="16">
        <v>13</v>
      </c>
      <c r="D27" s="1" t="s">
        <v>67</v>
      </c>
      <c r="E27" s="1" t="str">
        <f>+VLOOKUP(D27,Rating!$A$3:$B$21,2,0)</f>
        <v>CRISIL BBB -</v>
      </c>
      <c r="F27" s="1" t="s">
        <v>68</v>
      </c>
      <c r="G27" s="82">
        <v>100</v>
      </c>
      <c r="H27" s="17">
        <v>100</v>
      </c>
      <c r="I27" s="18">
        <f t="shared" si="1"/>
        <v>6.332703434546518E-3</v>
      </c>
      <c r="M27" s="21"/>
    </row>
    <row r="28" spans="1:17">
      <c r="C28" s="16">
        <v>14</v>
      </c>
      <c r="D28" s="1" t="s">
        <v>16</v>
      </c>
      <c r="E28" s="1" t="str">
        <f>+VLOOKUP(D28,Rating!$A$3:$B$21,2,0)</f>
        <v>CARE A</v>
      </c>
      <c r="F28" s="1" t="s">
        <v>18</v>
      </c>
      <c r="G28" s="82">
        <v>8</v>
      </c>
      <c r="H28" s="17">
        <v>80</v>
      </c>
      <c r="I28" s="18">
        <f t="shared" si="1"/>
        <v>5.0661627476372151E-3</v>
      </c>
      <c r="M28" s="21"/>
    </row>
    <row r="29" spans="1:17">
      <c r="C29" s="153">
        <f t="shared" ref="C29:C30" si="2">+C28+1</f>
        <v>15</v>
      </c>
      <c r="D29" s="1" t="s">
        <v>86</v>
      </c>
      <c r="E29" s="1" t="str">
        <f>+VLOOKUP(D29,Rating!$A$3:$B$21,2,0)</f>
        <v>[ICRA]BBB -</v>
      </c>
      <c r="F29" s="1" t="s">
        <v>66</v>
      </c>
      <c r="G29" s="82">
        <v>5</v>
      </c>
      <c r="H29" s="17">
        <v>50</v>
      </c>
      <c r="I29" s="18">
        <f t="shared" si="1"/>
        <v>3.166351717273259E-3</v>
      </c>
      <c r="M29" s="21"/>
    </row>
    <row r="30" spans="1:17">
      <c r="C30" s="153">
        <f t="shared" si="2"/>
        <v>16</v>
      </c>
      <c r="D30" s="153" t="s">
        <v>16</v>
      </c>
      <c r="E30" s="1" t="str">
        <f>+VLOOKUP(D30,Rating!$A$3:$B$21,2,0)</f>
        <v>CARE A</v>
      </c>
      <c r="F30" s="153" t="s">
        <v>19</v>
      </c>
      <c r="G30" s="82">
        <v>4</v>
      </c>
      <c r="H30" s="17">
        <v>40</v>
      </c>
      <c r="I30" s="18">
        <f t="shared" si="1"/>
        <v>2.5330813738186075E-3</v>
      </c>
      <c r="M30" s="21"/>
    </row>
    <row r="31" spans="1:17" s="4" customFormat="1">
      <c r="C31" s="22"/>
      <c r="D31" s="24" t="s">
        <v>26</v>
      </c>
      <c r="E31" s="24"/>
      <c r="F31" s="24"/>
      <c r="G31" s="24"/>
      <c r="H31" s="25">
        <v>12921.5625762</v>
      </c>
      <c r="I31" s="68">
        <f>SUM(I15:I30)</f>
        <v>0.81828423706009501</v>
      </c>
      <c r="J31" s="27"/>
      <c r="L31" s="84"/>
      <c r="M31" s="1"/>
      <c r="N31" s="92"/>
      <c r="O31" s="29"/>
      <c r="Q31" s="29"/>
    </row>
    <row r="32" spans="1:17" s="4" customFormat="1">
      <c r="C32" s="22"/>
      <c r="D32" s="27"/>
      <c r="E32" s="27"/>
      <c r="F32" s="27"/>
      <c r="G32" s="27"/>
      <c r="H32" s="30"/>
      <c r="I32" s="31"/>
      <c r="J32" s="27"/>
      <c r="L32" s="84"/>
      <c r="M32" s="1"/>
    </row>
    <row r="33" spans="2:14" s="4" customFormat="1">
      <c r="C33" s="22"/>
      <c r="D33" s="19" t="s">
        <v>27</v>
      </c>
      <c r="E33" s="1"/>
      <c r="F33" s="1"/>
      <c r="G33" s="1"/>
      <c r="H33" s="17"/>
      <c r="I33" s="18"/>
      <c r="J33" s="27"/>
      <c r="L33" s="84"/>
      <c r="M33" s="1"/>
    </row>
    <row r="34" spans="2:14" s="4" customFormat="1">
      <c r="B34" s="4" t="str">
        <f>+$C$7&amp;D34</f>
        <v>IL&amp;FS  Infrastructure Debt Fund Series 3ATriparty Repo</v>
      </c>
      <c r="C34" s="22"/>
      <c r="D34" s="4" t="s">
        <v>205</v>
      </c>
      <c r="E34" s="94"/>
      <c r="F34" s="94"/>
      <c r="G34" s="94"/>
      <c r="H34" s="17">
        <v>2583.4217719999997</v>
      </c>
      <c r="I34" s="18">
        <f>+H34/$H$46</f>
        <v>0.16360043928426651</v>
      </c>
      <c r="J34" s="27"/>
      <c r="L34" s="84"/>
      <c r="M34" s="1"/>
    </row>
    <row r="35" spans="2:14" s="4" customFormat="1">
      <c r="C35" s="22"/>
      <c r="D35" s="1"/>
      <c r="E35" s="1"/>
      <c r="F35" s="1"/>
      <c r="G35" s="1"/>
      <c r="H35" s="94"/>
      <c r="I35" s="145"/>
      <c r="J35" s="27"/>
      <c r="L35" s="84"/>
      <c r="M35" s="1"/>
    </row>
    <row r="36" spans="2:14">
      <c r="C36" s="16"/>
      <c r="D36" s="24" t="s">
        <v>26</v>
      </c>
      <c r="E36" s="24"/>
      <c r="F36" s="24"/>
      <c r="G36" s="24"/>
      <c r="H36" s="96">
        <v>2583.4217719999997</v>
      </c>
      <c r="I36" s="146">
        <f>SUM(I34:I35)</f>
        <v>0.16360043928426651</v>
      </c>
    </row>
    <row r="37" spans="2:14">
      <c r="C37" s="16"/>
      <c r="D37" s="27"/>
      <c r="E37" s="27"/>
      <c r="F37" s="27"/>
      <c r="G37" s="27"/>
      <c r="H37" s="147"/>
      <c r="I37" s="148"/>
    </row>
    <row r="38" spans="2:14">
      <c r="B38" s="4" t="str">
        <f>+$C$7&amp;D38</f>
        <v>IL&amp;FS  Infrastructure Debt Fund Series 3ATriparty Repo Margin</v>
      </c>
      <c r="C38" s="16"/>
      <c r="D38" s="19" t="s">
        <v>212</v>
      </c>
      <c r="E38" s="94"/>
      <c r="F38" s="94"/>
      <c r="H38" s="17">
        <v>2.5</v>
      </c>
      <c r="I38" s="18">
        <f>+H38/$H$46</f>
        <v>1.5831758586366297E-4</v>
      </c>
    </row>
    <row r="39" spans="2:14">
      <c r="C39" s="16"/>
      <c r="D39" s="19"/>
      <c r="E39" s="94"/>
      <c r="F39" s="94"/>
      <c r="H39" s="17"/>
      <c r="I39" s="37"/>
    </row>
    <row r="40" spans="2:14" s="4" customFormat="1">
      <c r="C40" s="22"/>
      <c r="D40" s="24" t="s">
        <v>26</v>
      </c>
      <c r="E40" s="24"/>
      <c r="F40" s="24"/>
      <c r="G40" s="24"/>
      <c r="H40" s="25">
        <v>2.5</v>
      </c>
      <c r="I40" s="67">
        <f>SUM(I38:I39)</f>
        <v>1.5831758586366297E-4</v>
      </c>
      <c r="J40" s="27"/>
      <c r="L40" s="84"/>
      <c r="M40" s="1"/>
    </row>
    <row r="41" spans="2:14">
      <c r="C41" s="16"/>
      <c r="H41" s="17"/>
      <c r="I41" s="18"/>
    </row>
    <row r="42" spans="2:14">
      <c r="C42" s="16"/>
      <c r="D42" s="19" t="s">
        <v>30</v>
      </c>
      <c r="H42" s="17"/>
      <c r="I42" s="18"/>
    </row>
    <row r="43" spans="2:14">
      <c r="C43" s="16">
        <v>1</v>
      </c>
      <c r="D43" s="1" t="s">
        <v>31</v>
      </c>
      <c r="E43" s="94"/>
      <c r="F43" s="94"/>
      <c r="H43" s="17">
        <v>-18.423482399999557</v>
      </c>
      <c r="I43" s="18">
        <f>+H43/$H$46</f>
        <v>-1.1667045027078454E-3</v>
      </c>
    </row>
    <row r="44" spans="2:14">
      <c r="B44" s="4" t="str">
        <f>+$C$7&amp;D44</f>
        <v>IL&amp;FS  Infrastructure Debt Fund Series 3ACash &amp; Cash Equivalents</v>
      </c>
      <c r="C44" s="16">
        <v>2</v>
      </c>
      <c r="D44" s="1" t="s">
        <v>32</v>
      </c>
      <c r="E44" s="94"/>
      <c r="F44" s="94"/>
      <c r="H44" s="17">
        <v>301.98335940000004</v>
      </c>
      <c r="I44" s="18">
        <f>+H44/$H$46</f>
        <v>1.9123710572482758E-2</v>
      </c>
    </row>
    <row r="45" spans="2:14" s="4" customFormat="1">
      <c r="C45" s="22"/>
      <c r="D45" s="24" t="s">
        <v>26</v>
      </c>
      <c r="E45" s="24"/>
      <c r="F45" s="24"/>
      <c r="G45" s="24"/>
      <c r="H45" s="25">
        <v>283.55987700000048</v>
      </c>
      <c r="I45" s="68">
        <f>SUM(I43:I44)</f>
        <v>1.7957006069774913E-2</v>
      </c>
      <c r="J45" s="27"/>
      <c r="L45" s="84"/>
      <c r="M45" s="1"/>
    </row>
    <row r="46" spans="2:14" s="4" customFormat="1">
      <c r="C46" s="22"/>
      <c r="D46" s="38" t="s">
        <v>33</v>
      </c>
      <c r="E46" s="38"/>
      <c r="F46" s="38"/>
      <c r="G46" s="38"/>
      <c r="H46" s="39">
        <v>15791.044225199999</v>
      </c>
      <c r="I46" s="98">
        <f>+I31+I36+I40+I45</f>
        <v>1.0000000000000002</v>
      </c>
      <c r="J46" s="41"/>
      <c r="L46" s="84"/>
      <c r="M46" s="1"/>
      <c r="N46" s="92"/>
    </row>
    <row r="47" spans="2:14">
      <c r="C47" s="16"/>
      <c r="D47" s="41"/>
      <c r="E47" s="41"/>
      <c r="F47" s="41"/>
      <c r="G47" s="41"/>
      <c r="H47" s="42"/>
      <c r="I47" s="99"/>
      <c r="J47" s="41"/>
      <c r="N47" s="76"/>
    </row>
    <row r="48" spans="2:14">
      <c r="C48" s="16"/>
      <c r="D48" s="44" t="s">
        <v>34</v>
      </c>
      <c r="H48" s="21"/>
      <c r="I48" s="45"/>
    </row>
    <row r="50" spans="7:8" hidden="1">
      <c r="G50" s="100">
        <v>1494519823.6199999</v>
      </c>
      <c r="H50" s="21">
        <v>14945.198236199998</v>
      </c>
    </row>
    <row r="51" spans="7:8" hidden="1">
      <c r="H51" s="21">
        <v>845.84598900000128</v>
      </c>
    </row>
  </sheetData>
  <sortState ref="D20:I30">
    <sortCondition descending="1" ref="I20:I30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8"/>
  <sheetViews>
    <sheetView tabSelected="1" view="pageBreakPreview" topLeftCell="C1" zoomScale="87" zoomScaleSheetLayoutView="87" workbookViewId="0">
      <selection activeCell="F18" sqref="F18"/>
    </sheetView>
  </sheetViews>
  <sheetFormatPr defaultRowHeight="15.75"/>
  <cols>
    <col min="1" max="1" width="4.28515625" style="1" hidden="1" customWidth="1"/>
    <col min="2" max="2" width="6.5703125" style="1" hidden="1" customWidth="1"/>
    <col min="3" max="3" width="7.5703125" style="1" customWidth="1"/>
    <col min="4" max="4" width="58.7109375" style="1" customWidth="1"/>
    <col min="5" max="5" width="16.42578125" style="1" customWidth="1"/>
    <col min="6" max="6" width="17.85546875" style="1" customWidth="1"/>
    <col min="7" max="7" width="18.42578125" style="82" customWidth="1"/>
    <col min="8" max="8" width="16.85546875" style="1" customWidth="1"/>
    <col min="9" max="9" width="14.7109375" style="1" customWidth="1"/>
    <col min="13" max="13" width="10.28515625" bestFit="1" customWidth="1"/>
  </cols>
  <sheetData>
    <row r="5" spans="1:9">
      <c r="C5" s="1" t="s">
        <v>211</v>
      </c>
    </row>
    <row r="7" spans="1:9">
      <c r="A7" s="4"/>
      <c r="B7" s="4"/>
      <c r="C7" s="171" t="s">
        <v>77</v>
      </c>
      <c r="D7" s="172"/>
      <c r="E7" s="172"/>
      <c r="F7" s="172"/>
      <c r="G7" s="172"/>
      <c r="H7" s="172"/>
      <c r="I7" s="173"/>
    </row>
    <row r="8" spans="1:9" ht="15.75" customHeight="1">
      <c r="A8" s="4"/>
      <c r="B8" s="4"/>
      <c r="C8" s="174" t="str">
        <f>+'3A'!C8:I8</f>
        <v>Monthly  Portfolio statement as on April 30, 2019</v>
      </c>
      <c r="D8" s="175"/>
      <c r="E8" s="175"/>
      <c r="F8" s="175"/>
      <c r="G8" s="175"/>
      <c r="H8" s="175"/>
      <c r="I8" s="176"/>
    </row>
    <row r="9" spans="1:9">
      <c r="C9" s="177"/>
      <c r="D9" s="178"/>
      <c r="E9" s="178"/>
      <c r="F9" s="178"/>
      <c r="G9" s="178"/>
      <c r="H9" s="178"/>
      <c r="I9" s="179"/>
    </row>
    <row r="10" spans="1:9">
      <c r="C10" s="6"/>
      <c r="D10" s="7"/>
      <c r="E10" s="8"/>
      <c r="F10" s="8"/>
      <c r="G10" s="85"/>
      <c r="H10" s="10"/>
      <c r="I10" s="86"/>
    </row>
    <row r="11" spans="1:9">
      <c r="A11" s="4"/>
      <c r="B11" s="4"/>
      <c r="C11" s="180" t="s">
        <v>2</v>
      </c>
      <c r="D11" s="186" t="s">
        <v>3</v>
      </c>
      <c r="E11" s="186" t="s">
        <v>4</v>
      </c>
      <c r="F11" s="87" t="s">
        <v>5</v>
      </c>
      <c r="G11" s="186" t="s">
        <v>6</v>
      </c>
      <c r="H11" s="88" t="s">
        <v>7</v>
      </c>
      <c r="I11" s="187" t="s">
        <v>8</v>
      </c>
    </row>
    <row r="12" spans="1:9">
      <c r="C12" s="180"/>
      <c r="D12" s="186"/>
      <c r="E12" s="186"/>
      <c r="F12" s="87"/>
      <c r="G12" s="186"/>
      <c r="H12" s="88" t="s">
        <v>9</v>
      </c>
      <c r="I12" s="187"/>
    </row>
    <row r="13" spans="1:9">
      <c r="C13" s="16"/>
      <c r="H13" s="17"/>
      <c r="I13" s="18"/>
    </row>
    <row r="14" spans="1:9">
      <c r="C14" s="16"/>
      <c r="D14" s="19" t="s">
        <v>10</v>
      </c>
      <c r="H14" s="17"/>
      <c r="I14" s="18"/>
    </row>
    <row r="15" spans="1:9">
      <c r="A15" s="1" t="str">
        <f t="shared" ref="A15:A22" si="0">+$C$7&amp;D15</f>
        <v>IL&amp;FS  Infrastructure Debt Fund Series 3BBhilwara Green Energy Limited</v>
      </c>
      <c r="C15" s="16">
        <v>1</v>
      </c>
      <c r="D15" s="1" t="s">
        <v>12</v>
      </c>
      <c r="E15" s="1" t="str">
        <f>+VLOOKUP(D15,Rating!$A$3:$B$21,2,0)</f>
        <v>ICRA BBB</v>
      </c>
      <c r="F15" s="1" t="s">
        <v>59</v>
      </c>
      <c r="G15" s="82">
        <v>340000</v>
      </c>
      <c r="H15" s="17">
        <v>3400</v>
      </c>
      <c r="I15" s="18">
        <f>+H15/$H$43</f>
        <v>0.20282614269032254</v>
      </c>
    </row>
    <row r="16" spans="1:9">
      <c r="A16" s="1" t="str">
        <f t="shared" si="0"/>
        <v>IL&amp;FS  Infrastructure Debt Fund Series 3BIL&amp;FS Solar Power Limited</v>
      </c>
      <c r="C16" s="16">
        <v>2</v>
      </c>
      <c r="D16" s="1" t="s">
        <v>207</v>
      </c>
      <c r="E16" s="1" t="str">
        <f>+VLOOKUP(D16,Rating!$A$3:$B$21,2,0)</f>
        <v>ICRA BB+ (SO)</v>
      </c>
      <c r="F16" s="1" t="s">
        <v>37</v>
      </c>
      <c r="G16" s="82">
        <v>215</v>
      </c>
      <c r="H16" s="17">
        <v>2506.89401</v>
      </c>
      <c r="I16" s="18">
        <f t="shared" ref="I16:I18" si="1">+H16/$H$43</f>
        <v>0.14954813005346321</v>
      </c>
    </row>
    <row r="17" spans="1:15">
      <c r="A17" s="1" t="str">
        <f t="shared" si="0"/>
        <v>IL&amp;FS  Infrastructure Debt Fund Series 3BIL&amp;FS Wind Energy Limited</v>
      </c>
      <c r="C17" s="16">
        <v>3</v>
      </c>
      <c r="D17" s="1" t="s">
        <v>208</v>
      </c>
      <c r="E17" s="1" t="str">
        <f>+VLOOKUP(D17,Rating!$A$3:$B$21,2,0)</f>
        <v>ICRA D</v>
      </c>
      <c r="F17" s="1" t="s">
        <v>60</v>
      </c>
      <c r="G17" s="82">
        <v>125</v>
      </c>
      <c r="H17" s="17">
        <v>1582.57304</v>
      </c>
      <c r="I17" s="18">
        <f t="shared" si="1"/>
        <v>9.4407995655558102E-2</v>
      </c>
    </row>
    <row r="18" spans="1:15">
      <c r="A18" s="1" t="str">
        <f t="shared" si="0"/>
        <v>IL&amp;FS  Infrastructure Debt Fund Series 3BBhilwara Green Energy Limited</v>
      </c>
      <c r="C18" s="16">
        <v>4</v>
      </c>
      <c r="D18" s="1" t="s">
        <v>12</v>
      </c>
      <c r="E18" s="1" t="str">
        <f>+VLOOKUP(D18,Rating!$A$3:$B$21,2,0)</f>
        <v>ICRA BBB</v>
      </c>
      <c r="F18" s="1" t="s">
        <v>41</v>
      </c>
      <c r="G18" s="82">
        <v>70000</v>
      </c>
      <c r="H18" s="17">
        <v>700</v>
      </c>
      <c r="I18" s="18">
        <f t="shared" si="1"/>
        <v>4.1758323495066405E-2</v>
      </c>
    </row>
    <row r="19" spans="1:15">
      <c r="C19" s="16"/>
      <c r="H19" s="17"/>
      <c r="I19" s="18"/>
    </row>
    <row r="20" spans="1:15">
      <c r="A20" s="1" t="str">
        <f t="shared" si="0"/>
        <v>IL&amp;FS  Infrastructure Debt Fund Series 3BDebt Instrument-Privately Placed-Unlisted</v>
      </c>
      <c r="C20" s="16"/>
      <c r="D20" s="19" t="s">
        <v>13</v>
      </c>
      <c r="H20" s="17"/>
      <c r="I20" s="18"/>
    </row>
    <row r="21" spans="1:15">
      <c r="A21" s="1" t="str">
        <f t="shared" si="0"/>
        <v>IL&amp;FS  Infrastructure Debt Fund Series 3BAMRI Hospital Limited</v>
      </c>
      <c r="C21" s="16">
        <v>5</v>
      </c>
      <c r="D21" s="1" t="s">
        <v>210</v>
      </c>
      <c r="E21" s="1" t="str">
        <f>+VLOOKUP(D21,Rating!$A$3:$B$21,2,0)</f>
        <v>CARE A- (SO)</v>
      </c>
      <c r="F21" s="1" t="s">
        <v>70</v>
      </c>
      <c r="G21" s="82">
        <v>410</v>
      </c>
      <c r="H21" s="17">
        <v>4098.2869899999996</v>
      </c>
      <c r="I21" s="18">
        <f t="shared" ref="I21:I27" si="2">+H21/$H$43</f>
        <v>0.24448227700577424</v>
      </c>
    </row>
    <row r="22" spans="1:15">
      <c r="A22" s="1" t="str">
        <f t="shared" si="0"/>
        <v>IL&amp;FS  Infrastructure Debt Fund Series 3BKanchanjunga Power Company Private Limited</v>
      </c>
      <c r="C22" s="16">
        <v>6</v>
      </c>
      <c r="D22" s="1" t="s">
        <v>61</v>
      </c>
      <c r="E22" s="1" t="str">
        <f>+VLOOKUP(D22,Rating!$A$3:$B$21,2,0)</f>
        <v>CARE BBB+</v>
      </c>
      <c r="F22" s="1" t="s">
        <v>71</v>
      </c>
      <c r="G22" s="82">
        <v>160</v>
      </c>
      <c r="H22" s="17">
        <v>1600</v>
      </c>
      <c r="I22" s="18">
        <f t="shared" si="2"/>
        <v>9.5447596560151782E-2</v>
      </c>
    </row>
    <row r="23" spans="1:15">
      <c r="A23" s="1" t="str">
        <f>+$C$7&amp;D23</f>
        <v>IL&amp;FS  Infrastructure Debt Fund Series 3BKanchanjunga Power Company Private Limited</v>
      </c>
      <c r="C23" s="16">
        <v>7</v>
      </c>
      <c r="D23" s="1" t="s">
        <v>61</v>
      </c>
      <c r="E23" s="1" t="str">
        <f>+VLOOKUP(D23,Rating!$A$3:$B$21,2,0)</f>
        <v>CARE BBB+</v>
      </c>
      <c r="F23" s="1" t="s">
        <v>78</v>
      </c>
      <c r="G23" s="82">
        <v>100</v>
      </c>
      <c r="H23" s="17">
        <v>1000</v>
      </c>
      <c r="I23" s="18">
        <f t="shared" si="2"/>
        <v>5.9654747850094864E-2</v>
      </c>
    </row>
    <row r="24" spans="1:15">
      <c r="A24" s="1" t="str">
        <f>+$C$7&amp;D24</f>
        <v>IL&amp;FS  Infrastructure Debt Fund Series 3BBhilangana Hydro Power Limited</v>
      </c>
      <c r="C24" s="16">
        <v>9</v>
      </c>
      <c r="D24" s="1" t="s">
        <v>16</v>
      </c>
      <c r="E24" s="1" t="str">
        <f>+VLOOKUP(D24,Rating!$A$3:$B$21,2,0)</f>
        <v>CARE A</v>
      </c>
      <c r="F24" s="1" t="s">
        <v>17</v>
      </c>
      <c r="G24" s="82">
        <v>43</v>
      </c>
      <c r="H24" s="17">
        <v>430</v>
      </c>
      <c r="I24" s="18">
        <f t="shared" si="2"/>
        <v>2.5651541575540792E-2</v>
      </c>
    </row>
    <row r="25" spans="1:15">
      <c r="A25" s="1" t="str">
        <f>+$C$7&amp;D25</f>
        <v>IL&amp;FS  Infrastructure Debt Fund Series 3BBhilangana Hydro Power Limited</v>
      </c>
      <c r="C25" s="16">
        <v>10</v>
      </c>
      <c r="D25" s="1" t="s">
        <v>16</v>
      </c>
      <c r="E25" s="1" t="str">
        <f>+VLOOKUP(D25,Rating!$A$3:$B$21,2,0)</f>
        <v>CARE A</v>
      </c>
      <c r="F25" s="1" t="s">
        <v>18</v>
      </c>
      <c r="G25" s="82">
        <v>24</v>
      </c>
      <c r="H25" s="17">
        <v>240</v>
      </c>
      <c r="I25" s="18">
        <f t="shared" si="2"/>
        <v>1.4317139484022768E-2</v>
      </c>
    </row>
    <row r="26" spans="1:15">
      <c r="C26" s="16">
        <v>12</v>
      </c>
      <c r="D26" s="1" t="s">
        <v>14</v>
      </c>
      <c r="E26" s="1" t="str">
        <f>+VLOOKUP(D26,Rating!$A$3:$B$21,2,0)</f>
        <v>ICRA BBB+</v>
      </c>
      <c r="F26" s="1" t="s">
        <v>15</v>
      </c>
      <c r="G26" s="82">
        <v>24</v>
      </c>
      <c r="H26" s="17">
        <v>210</v>
      </c>
      <c r="I26" s="18">
        <f t="shared" si="2"/>
        <v>1.2527497048519923E-2</v>
      </c>
    </row>
    <row r="27" spans="1:15">
      <c r="C27" s="16">
        <v>12</v>
      </c>
      <c r="D27" s="1" t="s">
        <v>67</v>
      </c>
      <c r="E27" s="1" t="str">
        <f>+VLOOKUP(D27,Rating!$A$3:$B$21,2,0)</f>
        <v>CRISIL BBB -</v>
      </c>
      <c r="F27" s="1" t="s">
        <v>68</v>
      </c>
      <c r="G27" s="82">
        <v>100</v>
      </c>
      <c r="H27" s="17">
        <v>100</v>
      </c>
      <c r="I27" s="18">
        <f t="shared" si="2"/>
        <v>5.9654747850094864E-3</v>
      </c>
    </row>
    <row r="28" spans="1:15">
      <c r="A28" s="4"/>
      <c r="B28" s="4"/>
      <c r="C28" s="22"/>
      <c r="D28" s="24" t="s">
        <v>26</v>
      </c>
      <c r="E28" s="24"/>
      <c r="F28" s="24"/>
      <c r="G28" s="24"/>
      <c r="H28" s="25">
        <v>15867.75404</v>
      </c>
      <c r="I28" s="68">
        <f>SUM(I15:I27)</f>
        <v>0.94658686620352428</v>
      </c>
      <c r="L28" s="149"/>
      <c r="M28" s="150"/>
      <c r="O28" s="150"/>
    </row>
    <row r="29" spans="1:15">
      <c r="A29" s="4"/>
      <c r="B29" s="4"/>
      <c r="C29" s="22"/>
      <c r="D29" s="27"/>
      <c r="E29" s="27"/>
      <c r="F29" s="27"/>
      <c r="G29" s="27"/>
      <c r="H29" s="30"/>
      <c r="I29" s="31"/>
    </row>
    <row r="30" spans="1:15">
      <c r="A30" s="4"/>
      <c r="B30" s="4"/>
      <c r="C30" s="22"/>
      <c r="D30" s="19" t="s">
        <v>27</v>
      </c>
      <c r="G30" s="1"/>
      <c r="H30" s="17"/>
      <c r="I30" s="18"/>
    </row>
    <row r="31" spans="1:15">
      <c r="A31" s="4"/>
      <c r="B31" s="4" t="str">
        <f>+$C$7&amp;D31</f>
        <v>IL&amp;FS  Infrastructure Debt Fund Series 3BTriparty Repo</v>
      </c>
      <c r="C31" s="22"/>
      <c r="D31" s="4" t="s">
        <v>205</v>
      </c>
      <c r="E31" s="94"/>
      <c r="F31" s="94"/>
      <c r="G31" s="94"/>
      <c r="H31" s="17">
        <v>60.009797199999994</v>
      </c>
      <c r="I31" s="18">
        <f>+H31/$H$43</f>
        <v>3.5798693205013284E-3</v>
      </c>
    </row>
    <row r="32" spans="1:15">
      <c r="A32" s="4"/>
      <c r="B32" s="4"/>
      <c r="C32" s="22"/>
      <c r="G32" s="1"/>
      <c r="H32" s="94"/>
      <c r="I32" s="145"/>
    </row>
    <row r="33" spans="1:12">
      <c r="C33" s="16"/>
      <c r="D33" s="24" t="s">
        <v>26</v>
      </c>
      <c r="E33" s="24"/>
      <c r="F33" s="24"/>
      <c r="G33" s="24"/>
      <c r="H33" s="96">
        <v>60.009797199999994</v>
      </c>
      <c r="I33" s="146">
        <f>SUM(I31:I32)</f>
        <v>3.5798693205013284E-3</v>
      </c>
    </row>
    <row r="34" spans="1:12">
      <c r="C34" s="16"/>
      <c r="D34" s="27"/>
      <c r="E34" s="27"/>
      <c r="F34" s="27"/>
      <c r="G34" s="27"/>
      <c r="H34" s="147"/>
      <c r="I34" s="148"/>
    </row>
    <row r="35" spans="1:12">
      <c r="B35" s="4" t="str">
        <f>+$C$7&amp;D35</f>
        <v>IL&amp;FS  Infrastructure Debt Fund Series 3BTriparty Repo Margin</v>
      </c>
      <c r="C35" s="16"/>
      <c r="D35" s="19" t="s">
        <v>212</v>
      </c>
      <c r="E35" s="94"/>
      <c r="F35" s="94"/>
      <c r="H35" s="17">
        <v>2.5</v>
      </c>
      <c r="I35" s="18">
        <f>+H35/$H$43</f>
        <v>1.4913686962523715E-4</v>
      </c>
    </row>
    <row r="36" spans="1:12">
      <c r="C36" s="16"/>
      <c r="D36" s="19"/>
      <c r="E36" s="94"/>
      <c r="F36" s="94"/>
      <c r="H36" s="17"/>
      <c r="I36" s="37"/>
    </row>
    <row r="37" spans="1:12">
      <c r="A37" s="4"/>
      <c r="B37" s="4"/>
      <c r="C37" s="22"/>
      <c r="D37" s="24" t="s">
        <v>26</v>
      </c>
      <c r="E37" s="24"/>
      <c r="F37" s="24"/>
      <c r="G37" s="24"/>
      <c r="H37" s="25">
        <v>2.5</v>
      </c>
      <c r="I37" s="67">
        <f>SUM(I35:I36)</f>
        <v>1.4913686962523715E-4</v>
      </c>
    </row>
    <row r="38" spans="1:12">
      <c r="C38" s="16"/>
      <c r="H38" s="17"/>
      <c r="I38" s="18"/>
    </row>
    <row r="39" spans="1:12">
      <c r="C39" s="16"/>
      <c r="D39" s="19" t="s">
        <v>30</v>
      </c>
      <c r="H39" s="17"/>
      <c r="I39" s="18"/>
    </row>
    <row r="40" spans="1:12">
      <c r="C40" s="16">
        <v>1</v>
      </c>
      <c r="D40" s="1" t="s">
        <v>31</v>
      </c>
      <c r="E40" s="94"/>
      <c r="F40" s="94"/>
      <c r="H40" s="17">
        <v>-18.599819100001696</v>
      </c>
      <c r="I40" s="18">
        <f>+H40/$H$43</f>
        <v>-1.1095675184679796E-3</v>
      </c>
    </row>
    <row r="41" spans="1:12">
      <c r="B41" s="4" t="str">
        <f>+$C$7&amp;D41</f>
        <v>IL&amp;FS  Infrastructure Debt Fund Series 3BCash &amp; Cash Equivalents</v>
      </c>
      <c r="C41" s="16">
        <v>2</v>
      </c>
      <c r="D41" s="1" t="s">
        <v>32</v>
      </c>
      <c r="E41" s="94"/>
      <c r="F41" s="94"/>
      <c r="H41" s="17">
        <v>851.46106480000003</v>
      </c>
      <c r="I41" s="18">
        <f>+H41/$H$43</f>
        <v>5.0793695124817288E-2</v>
      </c>
    </row>
    <row r="42" spans="1:12">
      <c r="A42" s="4"/>
      <c r="B42" s="4"/>
      <c r="C42" s="22"/>
      <c r="D42" s="24" t="s">
        <v>26</v>
      </c>
      <c r="E42" s="24"/>
      <c r="F42" s="24"/>
      <c r="G42" s="24"/>
      <c r="H42" s="25">
        <v>832.86124569999834</v>
      </c>
      <c r="I42" s="68">
        <f>SUM(I40:I41)</f>
        <v>4.9684127606349306E-2</v>
      </c>
    </row>
    <row r="43" spans="1:12">
      <c r="A43" s="4"/>
      <c r="B43" s="4"/>
      <c r="C43" s="22"/>
      <c r="D43" s="38" t="s">
        <v>33</v>
      </c>
      <c r="E43" s="38"/>
      <c r="F43" s="38"/>
      <c r="G43" s="38"/>
      <c r="H43" s="39">
        <v>16763.125082899998</v>
      </c>
      <c r="I43" s="98">
        <f>+I28+I33+I37+I42</f>
        <v>1.0000000000000002</v>
      </c>
      <c r="L43" s="149"/>
    </row>
    <row r="44" spans="1:12" s="151" customFormat="1">
      <c r="A44" s="1"/>
      <c r="B44" s="1"/>
      <c r="C44" s="16"/>
      <c r="D44" s="41"/>
      <c r="E44" s="41"/>
      <c r="F44" s="41"/>
      <c r="G44" s="41"/>
      <c r="H44" s="42"/>
      <c r="I44" s="99"/>
      <c r="L44" s="152"/>
    </row>
    <row r="45" spans="1:12">
      <c r="C45" s="16"/>
      <c r="D45" s="44" t="s">
        <v>34</v>
      </c>
      <c r="H45" s="21"/>
      <c r="I45" s="45"/>
    </row>
    <row r="47" spans="1:12" hidden="1">
      <c r="G47" s="100">
        <v>1592507605.24</v>
      </c>
      <c r="H47" s="21">
        <v>15925.0760524</v>
      </c>
    </row>
    <row r="48" spans="1:12" hidden="1">
      <c r="H48" s="21">
        <v>838.04903049999848</v>
      </c>
    </row>
  </sheetData>
  <sortState ref="D21:I27">
    <sortCondition descending="1" ref="I21:I27"/>
  </sortState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.7" right="0.7" top="0.75" bottom="0.75" header="0.3" footer="0.3"/>
  <pageSetup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0" sqref="B10"/>
    </sheetView>
  </sheetViews>
  <sheetFormatPr defaultRowHeight="12.75"/>
  <cols>
    <col min="1" max="1" width="44" bestFit="1" customWidth="1"/>
    <col min="2" max="2" width="14.140625" bestFit="1" customWidth="1"/>
    <col min="3" max="3" width="15.5703125" bestFit="1" customWidth="1"/>
  </cols>
  <sheetData>
    <row r="1" spans="1:3" ht="13.5" thickBot="1"/>
    <row r="2" spans="1:3" ht="15.75" thickBot="1">
      <c r="A2" s="158" t="s">
        <v>178</v>
      </c>
      <c r="B2" s="159" t="s">
        <v>4</v>
      </c>
      <c r="C2" s="160" t="s">
        <v>179</v>
      </c>
    </row>
    <row r="3" spans="1:3" ht="13.5" thickBot="1">
      <c r="A3" s="161" t="s">
        <v>83</v>
      </c>
      <c r="B3" s="162" t="s">
        <v>180</v>
      </c>
      <c r="C3" s="163" t="s">
        <v>181</v>
      </c>
    </row>
    <row r="4" spans="1:3" ht="13.5" thickBot="1">
      <c r="A4" s="164" t="s">
        <v>81</v>
      </c>
      <c r="B4" s="165" t="s">
        <v>182</v>
      </c>
      <c r="C4" s="166" t="s">
        <v>181</v>
      </c>
    </row>
    <row r="5" spans="1:3" ht="13.5" thickBot="1">
      <c r="A5" s="164" t="s">
        <v>84</v>
      </c>
      <c r="B5" s="165" t="s">
        <v>183</v>
      </c>
      <c r="C5" s="166" t="s">
        <v>181</v>
      </c>
    </row>
    <row r="6" spans="1:3" ht="13.5" thickBot="1">
      <c r="A6" s="164" t="s">
        <v>16</v>
      </c>
      <c r="B6" s="165" t="s">
        <v>184</v>
      </c>
      <c r="C6" s="166" t="s">
        <v>181</v>
      </c>
    </row>
    <row r="7" spans="1:3" ht="13.5" thickBot="1">
      <c r="A7" s="161" t="s">
        <v>12</v>
      </c>
      <c r="B7" s="162" t="s">
        <v>185</v>
      </c>
      <c r="C7" s="163" t="s">
        <v>186</v>
      </c>
    </row>
    <row r="8" spans="1:3" ht="13.5" thickBot="1">
      <c r="A8" s="164" t="s">
        <v>14</v>
      </c>
      <c r="B8" s="165" t="s">
        <v>187</v>
      </c>
      <c r="C8" s="166" t="s">
        <v>181</v>
      </c>
    </row>
    <row r="9" spans="1:3" ht="13.5" thickBot="1">
      <c r="A9" s="164" t="s">
        <v>207</v>
      </c>
      <c r="B9" s="165" t="s">
        <v>188</v>
      </c>
      <c r="C9" s="166" t="s">
        <v>186</v>
      </c>
    </row>
    <row r="10" spans="1:3" ht="13.5" thickBot="1">
      <c r="A10" s="161" t="s">
        <v>208</v>
      </c>
      <c r="B10" s="162" t="s">
        <v>216</v>
      </c>
      <c r="C10" s="163" t="s">
        <v>186</v>
      </c>
    </row>
    <row r="11" spans="1:3" ht="13.5" thickBot="1">
      <c r="A11" s="164" t="s">
        <v>86</v>
      </c>
      <c r="B11" s="165" t="s">
        <v>189</v>
      </c>
      <c r="C11" s="166" t="s">
        <v>181</v>
      </c>
    </row>
    <row r="12" spans="1:3" ht="13.5" thickBot="1">
      <c r="A12" s="161" t="s">
        <v>67</v>
      </c>
      <c r="B12" s="162" t="s">
        <v>190</v>
      </c>
      <c r="C12" s="163" t="s">
        <v>181</v>
      </c>
    </row>
    <row r="13" spans="1:3" ht="13.5" thickBot="1">
      <c r="A13" s="164" t="s">
        <v>85</v>
      </c>
      <c r="B13" s="165" t="s">
        <v>191</v>
      </c>
      <c r="C13" s="166" t="s">
        <v>181</v>
      </c>
    </row>
    <row r="14" spans="1:3" ht="13.5" thickBot="1">
      <c r="A14" s="161" t="s">
        <v>82</v>
      </c>
      <c r="B14" s="162" t="s">
        <v>192</v>
      </c>
      <c r="C14" s="163" t="s">
        <v>181</v>
      </c>
    </row>
    <row r="15" spans="1:3" ht="13.5" thickBot="1">
      <c r="A15" s="164" t="s">
        <v>61</v>
      </c>
      <c r="B15" s="165" t="s">
        <v>193</v>
      </c>
      <c r="C15" s="166" t="s">
        <v>181</v>
      </c>
    </row>
    <row r="16" spans="1:3" ht="13.5" thickBot="1">
      <c r="A16" s="161" t="s">
        <v>80</v>
      </c>
      <c r="B16" s="162" t="s">
        <v>183</v>
      </c>
      <c r="C16" s="163" t="s">
        <v>181</v>
      </c>
    </row>
    <row r="17" spans="1:3" ht="13.5" thickBot="1">
      <c r="A17" s="164" t="s">
        <v>51</v>
      </c>
      <c r="B17" s="165" t="s">
        <v>183</v>
      </c>
      <c r="C17" s="166" t="s">
        <v>181</v>
      </c>
    </row>
    <row r="18" spans="1:3" ht="13.5" thickBot="1">
      <c r="A18" s="161" t="s">
        <v>21</v>
      </c>
      <c r="B18" s="162" t="s">
        <v>183</v>
      </c>
      <c r="C18" s="163" t="s">
        <v>181</v>
      </c>
    </row>
    <row r="19" spans="1:3" ht="13.5" thickBot="1">
      <c r="A19" s="164" t="s">
        <v>88</v>
      </c>
      <c r="B19" s="165" t="s">
        <v>194</v>
      </c>
      <c r="C19" s="166" t="s">
        <v>181</v>
      </c>
    </row>
    <row r="20" spans="1:3" ht="13.5" thickBot="1">
      <c r="A20" s="164" t="s">
        <v>24</v>
      </c>
      <c r="B20" s="165" t="s">
        <v>195</v>
      </c>
      <c r="C20" s="166" t="s">
        <v>181</v>
      </c>
    </row>
    <row r="21" spans="1:3" ht="13.5" thickBot="1">
      <c r="A21" s="167" t="s">
        <v>25</v>
      </c>
      <c r="B21" s="168" t="s">
        <v>183</v>
      </c>
      <c r="C21" s="169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1A</vt:lpstr>
      <vt:lpstr>1B</vt:lpstr>
      <vt:lpstr>1C</vt:lpstr>
      <vt:lpstr>2A</vt:lpstr>
      <vt:lpstr>2B</vt:lpstr>
      <vt:lpstr>2C</vt:lpstr>
      <vt:lpstr>3A</vt:lpstr>
      <vt:lpstr>3B</vt:lpstr>
      <vt:lpstr>Rating</vt:lpstr>
      <vt:lpstr>PPA</vt:lpstr>
      <vt:lpstr>'1A'!Print_Area</vt:lpstr>
      <vt:lpstr>'1B'!Print_Area</vt:lpstr>
      <vt:lpstr>'1C'!Print_Area</vt:lpstr>
      <vt:lpstr>'2A'!Print_Area</vt:lpstr>
      <vt:lpstr>'2B'!Print_Area</vt:lpstr>
      <vt:lpstr>'2C'!Print_Area</vt:lpstr>
      <vt:lpstr>'3A'!Print_Area</vt:lpstr>
      <vt:lpstr>'3B'!Print_Area</vt:lpstr>
    </vt:vector>
  </TitlesOfParts>
  <Company>ISSL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vaibhav.sawant</cp:lastModifiedBy>
  <dcterms:created xsi:type="dcterms:W3CDTF">2018-10-10T11:22:13Z</dcterms:created>
  <dcterms:modified xsi:type="dcterms:W3CDTF">2019-05-10T06:38:14Z</dcterms:modified>
</cp:coreProperties>
</file>